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ninap\Documents\Práce\2024_01 Boa Projekt - Byty MČ\2_Staropramenná\revize 03\rozpočet\"/>
    </mc:Choice>
  </mc:AlternateContent>
  <xr:revisionPtr revIDLastSave="0" documentId="8_{A4AA73FF-94B5-42C6-A2E8-44CCA12ED1C2}" xr6:coauthVersionLast="47" xr6:coauthVersionMax="47" xr10:uidLastSave="{00000000-0000-0000-0000-000000000000}"/>
  <bookViews>
    <workbookView xWindow="-120" yWindow="-120" windowWidth="29040" windowHeight="15840" tabRatio="761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VZT - Vzduchotechnika" sheetId="4" r:id="rId4"/>
    <sheet name="ÚT - Vytápění" sheetId="5" r:id="rId5"/>
    <sheet name="EL - Elektroinstalace" sheetId="6" r:id="rId6"/>
    <sheet name="VRN - Vedlejší rozpočtové..." sheetId="7" r:id="rId7"/>
    <sheet name="Pokyny pro vyplnění" sheetId="8" r:id="rId8"/>
  </sheets>
  <definedNames>
    <definedName name="_xlnm._FilterDatabase" localSheetId="1" hidden="1">'ARS - Stavební část'!$C$104:$K$787</definedName>
    <definedName name="_xlnm._FilterDatabase" localSheetId="5" hidden="1">'EL - Elektroinstalace'!$C$85:$K$124</definedName>
    <definedName name="_xlnm._FilterDatabase" localSheetId="4" hidden="1">'ÚT - Vytápění'!$C$86:$K$96</definedName>
    <definedName name="_xlnm._FilterDatabase" localSheetId="6" hidden="1">'VRN - Vedlejší rozpočtové...'!$C$84:$K$107</definedName>
    <definedName name="_xlnm._FilterDatabase" localSheetId="3" hidden="1">'VZT - Vzduchotechnika'!$C$85:$K$101</definedName>
    <definedName name="_xlnm._FilterDatabase" localSheetId="2" hidden="1">'ZTI - Zdravotně technické...'!$C$88:$K$126</definedName>
    <definedName name="_xlnm.Print_Titles" localSheetId="1">'ARS - Stavební část'!$104:$104</definedName>
    <definedName name="_xlnm.Print_Titles" localSheetId="5">'EL - Elektroinstalace'!$85:$85</definedName>
    <definedName name="_xlnm.Print_Titles" localSheetId="0">'Rekapitulace stavby'!$54:$54</definedName>
    <definedName name="_xlnm.Print_Titles" localSheetId="4">'ÚT - Vytápění'!$86:$86</definedName>
    <definedName name="_xlnm.Print_Titles" localSheetId="6">'VRN - Vedlejší rozpočtové...'!$84:$84</definedName>
    <definedName name="_xlnm.Print_Titles" localSheetId="3">'VZT - Vzduchotechnika'!$85:$85</definedName>
    <definedName name="_xlnm.Print_Titles" localSheetId="2">'ZTI - Zdravotně technické...'!$88:$88</definedName>
    <definedName name="_xlnm.Print_Area" localSheetId="1">'ARS - Stavební část'!$C$4:$J$41,'ARS - Stavební část'!$C$47:$J$84,'ARS - Stavební část'!$C$90:$K$787</definedName>
    <definedName name="_xlnm.Print_Area" localSheetId="5">'EL - Elektroinstalace'!$C$4:$J$41,'EL - Elektroinstalace'!$C$47:$J$65,'EL - Elektroinstalace'!$C$71:$K$124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stavby'!$C$44:$AQ$64</definedName>
    <definedName name="_xlnm.Print_Area" localSheetId="4">'ÚT - Vytápění'!$C$4:$J$41,'ÚT - Vytápění'!$C$47:$J$66,'ÚT - Vytápění'!$C$72:$K$96</definedName>
    <definedName name="_xlnm.Print_Area" localSheetId="6">'VRN - Vedlejší rozpočtové...'!$C$4:$J$39,'VRN - Vedlejší rozpočtové...'!$C$45:$J$66,'VRN - Vedlejší rozpočtové...'!$C$72:$K$107</definedName>
    <definedName name="_xlnm.Print_Area" localSheetId="3">'VZT - Vzduchotechnika'!$C$4:$J$41,'VZT - Vzduchotechnika'!$C$47:$J$65,'VZT - Vzduchotechnika'!$C$71:$K$101</definedName>
    <definedName name="_xlnm.Print_Area" localSheetId="2">'ZTI - Zdravotně technické...'!$C$4:$J$41,'ZTI - Zdravotně technické...'!$C$47:$J$68,'ZTI - Zdravotně technické...'!$C$74:$K$126</definedName>
  </definedNames>
  <calcPr calcId="191029"/>
</workbook>
</file>

<file path=xl/calcChain.xml><?xml version="1.0" encoding="utf-8"?>
<calcChain xmlns="http://schemas.openxmlformats.org/spreadsheetml/2006/main">
  <c r="AQ62" i="1" l="1"/>
  <c r="AQ61" i="1"/>
  <c r="AQ60" i="1"/>
  <c r="AQ59" i="1"/>
  <c r="AQ58" i="1"/>
  <c r="AQ57" i="1"/>
  <c r="AQ56" i="1" s="1"/>
  <c r="AN27" i="1" s="1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124" i="6"/>
  <c r="V87" i="6"/>
  <c r="V89" i="5"/>
  <c r="V90" i="5"/>
  <c r="V91" i="5"/>
  <c r="V92" i="5"/>
  <c r="V93" i="5"/>
  <c r="V94" i="5"/>
  <c r="V95" i="5"/>
  <c r="V96" i="5"/>
  <c r="V88" i="5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87" i="4"/>
  <c r="U86" i="4"/>
  <c r="V91" i="3"/>
  <c r="V92" i="3"/>
  <c r="V93" i="3"/>
  <c r="V94" i="3"/>
  <c r="V95" i="3"/>
  <c r="U89" i="3" s="1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90" i="3"/>
  <c r="V107" i="2"/>
  <c r="V108" i="2"/>
  <c r="V109" i="2"/>
  <c r="V110" i="2"/>
  <c r="V111" i="2"/>
  <c r="V112" i="2"/>
  <c r="U105" i="2" s="1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106" i="2"/>
  <c r="J37" i="7"/>
  <c r="J36" i="7"/>
  <c r="AY63" i="1" s="1"/>
  <c r="J35" i="7"/>
  <c r="AX63" i="1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3" i="7"/>
  <c r="BH103" i="7"/>
  <c r="BG103" i="7"/>
  <c r="BE103" i="7"/>
  <c r="T103" i="7"/>
  <c r="R103" i="7"/>
  <c r="P103" i="7"/>
  <c r="BI99" i="7"/>
  <c r="BH99" i="7"/>
  <c r="BG99" i="7"/>
  <c r="BE99" i="7"/>
  <c r="T99" i="7"/>
  <c r="T98" i="7"/>
  <c r="R99" i="7"/>
  <c r="R98" i="7" s="1"/>
  <c r="P99" i="7"/>
  <c r="P98" i="7" s="1"/>
  <c r="BI96" i="7"/>
  <c r="BH96" i="7"/>
  <c r="BG96" i="7"/>
  <c r="BE96" i="7"/>
  <c r="T96" i="7"/>
  <c r="T95" i="7" s="1"/>
  <c r="R96" i="7"/>
  <c r="R95" i="7"/>
  <c r="P96" i="7"/>
  <c r="P95" i="7"/>
  <c r="BI93" i="7"/>
  <c r="BH93" i="7"/>
  <c r="BG93" i="7"/>
  <c r="BE93" i="7"/>
  <c r="T93" i="7"/>
  <c r="R93" i="7"/>
  <c r="P93" i="7"/>
  <c r="BI91" i="7"/>
  <c r="BH91" i="7"/>
  <c r="BG91" i="7"/>
  <c r="BE91" i="7"/>
  <c r="T91" i="7"/>
  <c r="R91" i="7"/>
  <c r="P91" i="7"/>
  <c r="BI88" i="7"/>
  <c r="BH88" i="7"/>
  <c r="BG88" i="7"/>
  <c r="BE88" i="7"/>
  <c r="T88" i="7"/>
  <c r="T87" i="7" s="1"/>
  <c r="R88" i="7"/>
  <c r="R87" i="7"/>
  <c r="P88" i="7"/>
  <c r="P87" i="7"/>
  <c r="J81" i="7"/>
  <c r="F81" i="7"/>
  <c r="F79" i="7"/>
  <c r="E77" i="7"/>
  <c r="J54" i="7"/>
  <c r="F54" i="7"/>
  <c r="F52" i="7"/>
  <c r="E50" i="7"/>
  <c r="J24" i="7"/>
  <c r="E24" i="7"/>
  <c r="J82" i="7" s="1"/>
  <c r="J23" i="7"/>
  <c r="J18" i="7"/>
  <c r="E18" i="7"/>
  <c r="F82" i="7" s="1"/>
  <c r="J17" i="7"/>
  <c r="J12" i="7"/>
  <c r="J79" i="7"/>
  <c r="E7" i="7"/>
  <c r="E75" i="7" s="1"/>
  <c r="J39" i="6"/>
  <c r="J38" i="6"/>
  <c r="AY62" i="1" s="1"/>
  <c r="J37" i="6"/>
  <c r="AX62" i="1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BI119" i="6"/>
  <c r="BH119" i="6"/>
  <c r="BG119" i="6"/>
  <c r="BE119" i="6"/>
  <c r="T119" i="6"/>
  <c r="R119" i="6"/>
  <c r="P119" i="6"/>
  <c r="BI118" i="6"/>
  <c r="BH118" i="6"/>
  <c r="BG118" i="6"/>
  <c r="BE118" i="6"/>
  <c r="T118" i="6"/>
  <c r="R118" i="6"/>
  <c r="P118" i="6"/>
  <c r="BI117" i="6"/>
  <c r="BH117" i="6"/>
  <c r="BG117" i="6"/>
  <c r="BE117" i="6"/>
  <c r="T117" i="6"/>
  <c r="R117" i="6"/>
  <c r="P117" i="6"/>
  <c r="BI116" i="6"/>
  <c r="BH116" i="6"/>
  <c r="BG116" i="6"/>
  <c r="BE116" i="6"/>
  <c r="T116" i="6"/>
  <c r="R116" i="6"/>
  <c r="P116" i="6"/>
  <c r="BI115" i="6"/>
  <c r="BH115" i="6"/>
  <c r="BG115" i="6"/>
  <c r="BE115" i="6"/>
  <c r="T115" i="6"/>
  <c r="R115" i="6"/>
  <c r="P115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2" i="6"/>
  <c r="BH112" i="6"/>
  <c r="BG112" i="6"/>
  <c r="BE112" i="6"/>
  <c r="T112" i="6"/>
  <c r="R112" i="6"/>
  <c r="P112" i="6"/>
  <c r="BI111" i="6"/>
  <c r="BH111" i="6"/>
  <c r="BG111" i="6"/>
  <c r="BE111" i="6"/>
  <c r="T111" i="6"/>
  <c r="R111" i="6"/>
  <c r="P111" i="6"/>
  <c r="BI110" i="6"/>
  <c r="BH110" i="6"/>
  <c r="BG110" i="6"/>
  <c r="BE110" i="6"/>
  <c r="T110" i="6"/>
  <c r="R110" i="6"/>
  <c r="P110" i="6"/>
  <c r="BI109" i="6"/>
  <c r="BH109" i="6"/>
  <c r="BG109" i="6"/>
  <c r="BE109" i="6"/>
  <c r="T109" i="6"/>
  <c r="R109" i="6"/>
  <c r="P109" i="6"/>
  <c r="BI108" i="6"/>
  <c r="BH108" i="6"/>
  <c r="BG108" i="6"/>
  <c r="BE108" i="6"/>
  <c r="T108" i="6"/>
  <c r="R108" i="6"/>
  <c r="P108" i="6"/>
  <c r="BI107" i="6"/>
  <c r="BH107" i="6"/>
  <c r="BG107" i="6"/>
  <c r="BE107" i="6"/>
  <c r="T107" i="6"/>
  <c r="R107" i="6"/>
  <c r="P107" i="6"/>
  <c r="BI106" i="6"/>
  <c r="BH106" i="6"/>
  <c r="BG106" i="6"/>
  <c r="BE106" i="6"/>
  <c r="T106" i="6"/>
  <c r="R106" i="6"/>
  <c r="P106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101" i="6"/>
  <c r="BH101" i="6"/>
  <c r="BG101" i="6"/>
  <c r="BE101" i="6"/>
  <c r="T101" i="6"/>
  <c r="R101" i="6"/>
  <c r="P101" i="6"/>
  <c r="BI100" i="6"/>
  <c r="BH100" i="6"/>
  <c r="BG100" i="6"/>
  <c r="BE100" i="6"/>
  <c r="T100" i="6"/>
  <c r="R100" i="6"/>
  <c r="P100" i="6"/>
  <c r="BI99" i="6"/>
  <c r="BH99" i="6"/>
  <c r="BG99" i="6"/>
  <c r="BE99" i="6"/>
  <c r="T99" i="6"/>
  <c r="R99" i="6"/>
  <c r="P99" i="6"/>
  <c r="BI98" i="6"/>
  <c r="BH98" i="6"/>
  <c r="BG98" i="6"/>
  <c r="BE98" i="6"/>
  <c r="T98" i="6"/>
  <c r="R98" i="6"/>
  <c r="P98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BI94" i="6"/>
  <c r="BH94" i="6"/>
  <c r="BG94" i="6"/>
  <c r="BE94" i="6"/>
  <c r="T94" i="6"/>
  <c r="R94" i="6"/>
  <c r="P94" i="6"/>
  <c r="BI93" i="6"/>
  <c r="BH93" i="6"/>
  <c r="BG93" i="6"/>
  <c r="BE93" i="6"/>
  <c r="T93" i="6"/>
  <c r="R93" i="6"/>
  <c r="P93" i="6"/>
  <c r="BI92" i="6"/>
  <c r="BH92" i="6"/>
  <c r="BG92" i="6"/>
  <c r="BE92" i="6"/>
  <c r="T92" i="6"/>
  <c r="R92" i="6"/>
  <c r="P92" i="6"/>
  <c r="BI91" i="6"/>
  <c r="BH91" i="6"/>
  <c r="BG91" i="6"/>
  <c r="BE91" i="6"/>
  <c r="T91" i="6"/>
  <c r="R91" i="6"/>
  <c r="P91" i="6"/>
  <c r="BI90" i="6"/>
  <c r="BH90" i="6"/>
  <c r="BG90" i="6"/>
  <c r="BE90" i="6"/>
  <c r="T90" i="6"/>
  <c r="R90" i="6"/>
  <c r="P90" i="6"/>
  <c r="BI89" i="6"/>
  <c r="BH89" i="6"/>
  <c r="BG89" i="6"/>
  <c r="BE89" i="6"/>
  <c r="T89" i="6"/>
  <c r="R89" i="6"/>
  <c r="P89" i="6"/>
  <c r="BI88" i="6"/>
  <c r="BH88" i="6"/>
  <c r="BG88" i="6"/>
  <c r="BE88" i="6"/>
  <c r="T88" i="6"/>
  <c r="R88" i="6"/>
  <c r="P88" i="6"/>
  <c r="J82" i="6"/>
  <c r="F82" i="6"/>
  <c r="F80" i="6"/>
  <c r="E78" i="6"/>
  <c r="J58" i="6"/>
  <c r="F58" i="6"/>
  <c r="F56" i="6"/>
  <c r="E54" i="6"/>
  <c r="J26" i="6"/>
  <c r="E26" i="6"/>
  <c r="J83" i="6" s="1"/>
  <c r="J25" i="6"/>
  <c r="J20" i="6"/>
  <c r="E20" i="6"/>
  <c r="F83" i="6" s="1"/>
  <c r="J19" i="6"/>
  <c r="J14" i="6"/>
  <c r="J80" i="6"/>
  <c r="E7" i="6"/>
  <c r="E74" i="6" s="1"/>
  <c r="J39" i="5"/>
  <c r="J38" i="5"/>
  <c r="AY61" i="1" s="1"/>
  <c r="J37" i="5"/>
  <c r="AX61" i="1"/>
  <c r="BI96" i="5"/>
  <c r="BH96" i="5"/>
  <c r="BG96" i="5"/>
  <c r="BE96" i="5"/>
  <c r="T96" i="5"/>
  <c r="T95" i="5" s="1"/>
  <c r="R96" i="5"/>
  <c r="R95" i="5"/>
  <c r="P96" i="5"/>
  <c r="P95" i="5" s="1"/>
  <c r="BI93" i="5"/>
  <c r="BH93" i="5"/>
  <c r="BG93" i="5"/>
  <c r="BE93" i="5"/>
  <c r="T93" i="5"/>
  <c r="R93" i="5"/>
  <c r="P93" i="5"/>
  <c r="BI91" i="5"/>
  <c r="BH91" i="5"/>
  <c r="BG91" i="5"/>
  <c r="BE91" i="5"/>
  <c r="T91" i="5"/>
  <c r="R91" i="5"/>
  <c r="P91" i="5"/>
  <c r="BI89" i="5"/>
  <c r="BH89" i="5"/>
  <c r="BG89" i="5"/>
  <c r="BE89" i="5"/>
  <c r="T89" i="5"/>
  <c r="R89" i="5"/>
  <c r="P89" i="5"/>
  <c r="J83" i="5"/>
  <c r="F83" i="5"/>
  <c r="F81" i="5"/>
  <c r="E79" i="5"/>
  <c r="J58" i="5"/>
  <c r="F58" i="5"/>
  <c r="F56" i="5"/>
  <c r="E54" i="5"/>
  <c r="J26" i="5"/>
  <c r="E26" i="5"/>
  <c r="J84" i="5"/>
  <c r="J25" i="5"/>
  <c r="J20" i="5"/>
  <c r="E20" i="5"/>
  <c r="F84" i="5" s="1"/>
  <c r="J19" i="5"/>
  <c r="J14" i="5"/>
  <c r="J56" i="5" s="1"/>
  <c r="E7" i="5"/>
  <c r="E75" i="5" s="1"/>
  <c r="J39" i="4"/>
  <c r="J38" i="4"/>
  <c r="AY60" i="1" s="1"/>
  <c r="J37" i="4"/>
  <c r="AX60" i="1" s="1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J82" i="4"/>
  <c r="F82" i="4"/>
  <c r="F80" i="4"/>
  <c r="E78" i="4"/>
  <c r="J58" i="4"/>
  <c r="F58" i="4"/>
  <c r="F56" i="4"/>
  <c r="E54" i="4"/>
  <c r="J26" i="4"/>
  <c r="E26" i="4"/>
  <c r="J83" i="4"/>
  <c r="J25" i="4"/>
  <c r="J20" i="4"/>
  <c r="E20" i="4"/>
  <c r="F59" i="4"/>
  <c r="J19" i="4"/>
  <c r="J14" i="4"/>
  <c r="J56" i="4" s="1"/>
  <c r="E7" i="4"/>
  <c r="E50" i="4" s="1"/>
  <c r="J39" i="3"/>
  <c r="J38" i="3"/>
  <c r="AY59" i="1"/>
  <c r="J37" i="3"/>
  <c r="AX59" i="1" s="1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59" i="3"/>
  <c r="J25" i="3"/>
  <c r="J20" i="3"/>
  <c r="E20" i="3"/>
  <c r="F86" i="3" s="1"/>
  <c r="J19" i="3"/>
  <c r="J14" i="3"/>
  <c r="J83" i="3"/>
  <c r="E7" i="3"/>
  <c r="E77" i="3" s="1"/>
  <c r="J39" i="2"/>
  <c r="J38" i="2"/>
  <c r="AY58" i="1" s="1"/>
  <c r="J37" i="2"/>
  <c r="AX58" i="1"/>
  <c r="BI784" i="2"/>
  <c r="BH784" i="2"/>
  <c r="BG784" i="2"/>
  <c r="BE784" i="2"/>
  <c r="T784" i="2"/>
  <c r="R784" i="2"/>
  <c r="P784" i="2"/>
  <c r="BI782" i="2"/>
  <c r="BH782" i="2"/>
  <c r="BG782" i="2"/>
  <c r="BE782" i="2"/>
  <c r="T782" i="2"/>
  <c r="R782" i="2"/>
  <c r="P782" i="2"/>
  <c r="BI754" i="2"/>
  <c r="BH754" i="2"/>
  <c r="BG754" i="2"/>
  <c r="BE754" i="2"/>
  <c r="T754" i="2"/>
  <c r="R754" i="2"/>
  <c r="P754" i="2"/>
  <c r="BI752" i="2"/>
  <c r="BH752" i="2"/>
  <c r="BG752" i="2"/>
  <c r="BE752" i="2"/>
  <c r="T752" i="2"/>
  <c r="R752" i="2"/>
  <c r="P752" i="2"/>
  <c r="BI746" i="2"/>
  <c r="BH746" i="2"/>
  <c r="BG746" i="2"/>
  <c r="BE746" i="2"/>
  <c r="T746" i="2"/>
  <c r="R746" i="2"/>
  <c r="P746" i="2"/>
  <c r="BI743" i="2"/>
  <c r="BH743" i="2"/>
  <c r="BG743" i="2"/>
  <c r="BE743" i="2"/>
  <c r="T743" i="2"/>
  <c r="R743" i="2"/>
  <c r="P743" i="2"/>
  <c r="BI741" i="2"/>
  <c r="BH741" i="2"/>
  <c r="BG741" i="2"/>
  <c r="BE741" i="2"/>
  <c r="T741" i="2"/>
  <c r="R741" i="2"/>
  <c r="P741" i="2"/>
  <c r="BI735" i="2"/>
  <c r="BH735" i="2"/>
  <c r="BG735" i="2"/>
  <c r="BE735" i="2"/>
  <c r="T735" i="2"/>
  <c r="R735" i="2"/>
  <c r="P735" i="2"/>
  <c r="BI729" i="2"/>
  <c r="BH729" i="2"/>
  <c r="BG729" i="2"/>
  <c r="BE729" i="2"/>
  <c r="T729" i="2"/>
  <c r="R729" i="2"/>
  <c r="P729" i="2"/>
  <c r="BI727" i="2"/>
  <c r="BH727" i="2"/>
  <c r="BG727" i="2"/>
  <c r="BE727" i="2"/>
  <c r="T727" i="2"/>
  <c r="R727" i="2"/>
  <c r="P727" i="2"/>
  <c r="BI722" i="2"/>
  <c r="BH722" i="2"/>
  <c r="BG722" i="2"/>
  <c r="BE722" i="2"/>
  <c r="T722" i="2"/>
  <c r="R722" i="2"/>
  <c r="P722" i="2"/>
  <c r="BI720" i="2"/>
  <c r="BH720" i="2"/>
  <c r="BG720" i="2"/>
  <c r="BE720" i="2"/>
  <c r="T720" i="2"/>
  <c r="R720" i="2"/>
  <c r="P720" i="2"/>
  <c r="BI709" i="2"/>
  <c r="BH709" i="2"/>
  <c r="BG709" i="2"/>
  <c r="BE709" i="2"/>
  <c r="T709" i="2"/>
  <c r="R709" i="2"/>
  <c r="P709" i="2"/>
  <c r="BI707" i="2"/>
  <c r="BH707" i="2"/>
  <c r="BG707" i="2"/>
  <c r="BE707" i="2"/>
  <c r="T707" i="2"/>
  <c r="R707" i="2"/>
  <c r="P707" i="2"/>
  <c r="BI704" i="2"/>
  <c r="BH704" i="2"/>
  <c r="BG704" i="2"/>
  <c r="BE704" i="2"/>
  <c r="T704" i="2"/>
  <c r="R704" i="2"/>
  <c r="P704" i="2"/>
  <c r="BI702" i="2"/>
  <c r="BH702" i="2"/>
  <c r="BG702" i="2"/>
  <c r="BE702" i="2"/>
  <c r="T702" i="2"/>
  <c r="R702" i="2"/>
  <c r="P702" i="2"/>
  <c r="BI696" i="2"/>
  <c r="BH696" i="2"/>
  <c r="BG696" i="2"/>
  <c r="BE696" i="2"/>
  <c r="T696" i="2"/>
  <c r="R696" i="2"/>
  <c r="P696" i="2"/>
  <c r="BI694" i="2"/>
  <c r="BH694" i="2"/>
  <c r="BG694" i="2"/>
  <c r="BE694" i="2"/>
  <c r="T694" i="2"/>
  <c r="R694" i="2"/>
  <c r="P694" i="2"/>
  <c r="BI687" i="2"/>
  <c r="BH687" i="2"/>
  <c r="BG687" i="2"/>
  <c r="BE687" i="2"/>
  <c r="T687" i="2"/>
  <c r="R687" i="2"/>
  <c r="P687" i="2"/>
  <c r="BI685" i="2"/>
  <c r="BH685" i="2"/>
  <c r="BG685" i="2"/>
  <c r="BE685" i="2"/>
  <c r="T685" i="2"/>
  <c r="R685" i="2"/>
  <c r="P685" i="2"/>
  <c r="BI678" i="2"/>
  <c r="BH678" i="2"/>
  <c r="BG678" i="2"/>
  <c r="BE678" i="2"/>
  <c r="T678" i="2"/>
  <c r="R678" i="2"/>
  <c r="P678" i="2"/>
  <c r="BI676" i="2"/>
  <c r="BH676" i="2"/>
  <c r="BG676" i="2"/>
  <c r="BE676" i="2"/>
  <c r="T676" i="2"/>
  <c r="R676" i="2"/>
  <c r="P676" i="2"/>
  <c r="BI670" i="2"/>
  <c r="BH670" i="2"/>
  <c r="BG670" i="2"/>
  <c r="BE670" i="2"/>
  <c r="T670" i="2"/>
  <c r="R670" i="2"/>
  <c r="P670" i="2"/>
  <c r="BI664" i="2"/>
  <c r="BH664" i="2"/>
  <c r="BG664" i="2"/>
  <c r="BE664" i="2"/>
  <c r="T664" i="2"/>
  <c r="R664" i="2"/>
  <c r="P664" i="2"/>
  <c r="BI657" i="2"/>
  <c r="BH657" i="2"/>
  <c r="BG657" i="2"/>
  <c r="BE657" i="2"/>
  <c r="T657" i="2"/>
  <c r="R657" i="2"/>
  <c r="P657" i="2"/>
  <c r="BI651" i="2"/>
  <c r="BH651" i="2"/>
  <c r="BG651" i="2"/>
  <c r="BE651" i="2"/>
  <c r="T651" i="2"/>
  <c r="R651" i="2"/>
  <c r="P651" i="2"/>
  <c r="BI645" i="2"/>
  <c r="BH645" i="2"/>
  <c r="BG645" i="2"/>
  <c r="BE645" i="2"/>
  <c r="T645" i="2"/>
  <c r="R645" i="2"/>
  <c r="P645" i="2"/>
  <c r="BI639" i="2"/>
  <c r="BH639" i="2"/>
  <c r="BG639" i="2"/>
  <c r="BE639" i="2"/>
  <c r="T639" i="2"/>
  <c r="R639" i="2"/>
  <c r="P639" i="2"/>
  <c r="BI636" i="2"/>
  <c r="BH636" i="2"/>
  <c r="BG636" i="2"/>
  <c r="BE636" i="2"/>
  <c r="T636" i="2"/>
  <c r="R636" i="2"/>
  <c r="P636" i="2"/>
  <c r="BI631" i="2"/>
  <c r="BH631" i="2"/>
  <c r="BG631" i="2"/>
  <c r="BE631" i="2"/>
  <c r="T631" i="2"/>
  <c r="R631" i="2"/>
  <c r="P631" i="2"/>
  <c r="BI626" i="2"/>
  <c r="BH626" i="2"/>
  <c r="BG626" i="2"/>
  <c r="BE626" i="2"/>
  <c r="T626" i="2"/>
  <c r="R626" i="2"/>
  <c r="P626" i="2"/>
  <c r="BI619" i="2"/>
  <c r="BH619" i="2"/>
  <c r="BG619" i="2"/>
  <c r="BE619" i="2"/>
  <c r="T619" i="2"/>
  <c r="R619" i="2"/>
  <c r="P619" i="2"/>
  <c r="BI611" i="2"/>
  <c r="BH611" i="2"/>
  <c r="BG611" i="2"/>
  <c r="BE611" i="2"/>
  <c r="T611" i="2"/>
  <c r="R611" i="2"/>
  <c r="P611" i="2"/>
  <c r="BI609" i="2"/>
  <c r="BH609" i="2"/>
  <c r="BG609" i="2"/>
  <c r="BE609" i="2"/>
  <c r="T609" i="2"/>
  <c r="R609" i="2"/>
  <c r="P609" i="2"/>
  <c r="BI603" i="2"/>
  <c r="BH603" i="2"/>
  <c r="BG603" i="2"/>
  <c r="BE603" i="2"/>
  <c r="T603" i="2"/>
  <c r="R603" i="2"/>
  <c r="P603" i="2"/>
  <c r="BI601" i="2"/>
  <c r="BH601" i="2"/>
  <c r="BG601" i="2"/>
  <c r="BE601" i="2"/>
  <c r="T601" i="2"/>
  <c r="R601" i="2"/>
  <c r="P601" i="2"/>
  <c r="BI599" i="2"/>
  <c r="BH599" i="2"/>
  <c r="BG599" i="2"/>
  <c r="BE599" i="2"/>
  <c r="T599" i="2"/>
  <c r="R599" i="2"/>
  <c r="P599" i="2"/>
  <c r="BI597" i="2"/>
  <c r="BH597" i="2"/>
  <c r="BG597" i="2"/>
  <c r="BE597" i="2"/>
  <c r="T597" i="2"/>
  <c r="R597" i="2"/>
  <c r="P597" i="2"/>
  <c r="BI589" i="2"/>
  <c r="BH589" i="2"/>
  <c r="BG589" i="2"/>
  <c r="BE589" i="2"/>
  <c r="T589" i="2"/>
  <c r="R589" i="2"/>
  <c r="P589" i="2"/>
  <c r="BI586" i="2"/>
  <c r="BH586" i="2"/>
  <c r="BG586" i="2"/>
  <c r="BE586" i="2"/>
  <c r="T586" i="2"/>
  <c r="R586" i="2"/>
  <c r="P586" i="2"/>
  <c r="BI581" i="2"/>
  <c r="BH581" i="2"/>
  <c r="BG581" i="2"/>
  <c r="BE581" i="2"/>
  <c r="T581" i="2"/>
  <c r="R581" i="2"/>
  <c r="P581" i="2"/>
  <c r="BI577" i="2"/>
  <c r="BH577" i="2"/>
  <c r="BG577" i="2"/>
  <c r="BE577" i="2"/>
  <c r="T577" i="2"/>
  <c r="R577" i="2"/>
  <c r="P577" i="2"/>
  <c r="BI573" i="2"/>
  <c r="BH573" i="2"/>
  <c r="BG573" i="2"/>
  <c r="BE573" i="2"/>
  <c r="T573" i="2"/>
  <c r="R573" i="2"/>
  <c r="P573" i="2"/>
  <c r="BI569" i="2"/>
  <c r="BH569" i="2"/>
  <c r="BG569" i="2"/>
  <c r="BE569" i="2"/>
  <c r="T569" i="2"/>
  <c r="R569" i="2"/>
  <c r="P569" i="2"/>
  <c r="BI565" i="2"/>
  <c r="BH565" i="2"/>
  <c r="BG565" i="2"/>
  <c r="BE565" i="2"/>
  <c r="T565" i="2"/>
  <c r="R565" i="2"/>
  <c r="P565" i="2"/>
  <c r="BI561" i="2"/>
  <c r="BH561" i="2"/>
  <c r="BG561" i="2"/>
  <c r="BE561" i="2"/>
  <c r="T561" i="2"/>
  <c r="R561" i="2"/>
  <c r="P561" i="2"/>
  <c r="BI557" i="2"/>
  <c r="BH557" i="2"/>
  <c r="BG557" i="2"/>
  <c r="BE557" i="2"/>
  <c r="T557" i="2"/>
  <c r="R557" i="2"/>
  <c r="P557" i="2"/>
  <c r="BI553" i="2"/>
  <c r="BH553" i="2"/>
  <c r="BG553" i="2"/>
  <c r="BE553" i="2"/>
  <c r="T553" i="2"/>
  <c r="R553" i="2"/>
  <c r="P553" i="2"/>
  <c r="BI549" i="2"/>
  <c r="BH549" i="2"/>
  <c r="BG549" i="2"/>
  <c r="BE549" i="2"/>
  <c r="T549" i="2"/>
  <c r="R549" i="2"/>
  <c r="P549" i="2"/>
  <c r="BI546" i="2"/>
  <c r="BH546" i="2"/>
  <c r="BG546" i="2"/>
  <c r="BE546" i="2"/>
  <c r="T546" i="2"/>
  <c r="R546" i="2"/>
  <c r="P546" i="2"/>
  <c r="BI539" i="2"/>
  <c r="BH539" i="2"/>
  <c r="BG539" i="2"/>
  <c r="BE539" i="2"/>
  <c r="T539" i="2"/>
  <c r="R539" i="2"/>
  <c r="P539" i="2"/>
  <c r="BI537" i="2"/>
  <c r="BH537" i="2"/>
  <c r="BG537" i="2"/>
  <c r="BE537" i="2"/>
  <c r="T537" i="2"/>
  <c r="R537" i="2"/>
  <c r="P537" i="2"/>
  <c r="BI532" i="2"/>
  <c r="BH532" i="2"/>
  <c r="BG532" i="2"/>
  <c r="BE532" i="2"/>
  <c r="T532" i="2"/>
  <c r="R532" i="2"/>
  <c r="P532" i="2"/>
  <c r="BI527" i="2"/>
  <c r="BH527" i="2"/>
  <c r="BG527" i="2"/>
  <c r="BE527" i="2"/>
  <c r="T527" i="2"/>
  <c r="R527" i="2"/>
  <c r="P527" i="2"/>
  <c r="BI525" i="2"/>
  <c r="BH525" i="2"/>
  <c r="BG525" i="2"/>
  <c r="BE525" i="2"/>
  <c r="T525" i="2"/>
  <c r="R525" i="2"/>
  <c r="P525" i="2"/>
  <c r="BI520" i="2"/>
  <c r="BH520" i="2"/>
  <c r="BG520" i="2"/>
  <c r="BE520" i="2"/>
  <c r="T520" i="2"/>
  <c r="R520" i="2"/>
  <c r="P520" i="2"/>
  <c r="BI515" i="2"/>
  <c r="BH515" i="2"/>
  <c r="BG515" i="2"/>
  <c r="BE515" i="2"/>
  <c r="T515" i="2"/>
  <c r="R515" i="2"/>
  <c r="P515" i="2"/>
  <c r="BI513" i="2"/>
  <c r="BH513" i="2"/>
  <c r="BG513" i="2"/>
  <c r="BE513" i="2"/>
  <c r="T513" i="2"/>
  <c r="R513" i="2"/>
  <c r="P513" i="2"/>
  <c r="BI506" i="2"/>
  <c r="BH506" i="2"/>
  <c r="BG506" i="2"/>
  <c r="BE506" i="2"/>
  <c r="T506" i="2"/>
  <c r="R506" i="2"/>
  <c r="P506" i="2"/>
  <c r="BI504" i="2"/>
  <c r="BH504" i="2"/>
  <c r="BG504" i="2"/>
  <c r="BE504" i="2"/>
  <c r="T504" i="2"/>
  <c r="R504" i="2"/>
  <c r="P504" i="2"/>
  <c r="BI497" i="2"/>
  <c r="BH497" i="2"/>
  <c r="BG497" i="2"/>
  <c r="BE497" i="2"/>
  <c r="T497" i="2"/>
  <c r="R497" i="2"/>
  <c r="P497" i="2"/>
  <c r="BI493" i="2"/>
  <c r="BH493" i="2"/>
  <c r="BG493" i="2"/>
  <c r="BE493" i="2"/>
  <c r="T493" i="2"/>
  <c r="R493" i="2"/>
  <c r="P493" i="2"/>
  <c r="BI489" i="2"/>
  <c r="BH489" i="2"/>
  <c r="BG489" i="2"/>
  <c r="BE489" i="2"/>
  <c r="T489" i="2"/>
  <c r="R489" i="2"/>
  <c r="P489" i="2"/>
  <c r="BI487" i="2"/>
  <c r="BH487" i="2"/>
  <c r="BG487" i="2"/>
  <c r="BE487" i="2"/>
  <c r="T487" i="2"/>
  <c r="R487" i="2"/>
  <c r="P487" i="2"/>
  <c r="BI486" i="2"/>
  <c r="BH486" i="2"/>
  <c r="BG486" i="2"/>
  <c r="BE486" i="2"/>
  <c r="T486" i="2"/>
  <c r="R486" i="2"/>
  <c r="P486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1" i="2"/>
  <c r="BH481" i="2"/>
  <c r="BG481" i="2"/>
  <c r="BE481" i="2"/>
  <c r="T481" i="2"/>
  <c r="R481" i="2"/>
  <c r="P481" i="2"/>
  <c r="BI477" i="2"/>
  <c r="BH477" i="2"/>
  <c r="BG477" i="2"/>
  <c r="BE477" i="2"/>
  <c r="T477" i="2"/>
  <c r="R477" i="2"/>
  <c r="P477" i="2"/>
  <c r="BI473" i="2"/>
  <c r="BH473" i="2"/>
  <c r="BG473" i="2"/>
  <c r="BE473" i="2"/>
  <c r="T473" i="2"/>
  <c r="R473" i="2"/>
  <c r="P473" i="2"/>
  <c r="BI469" i="2"/>
  <c r="BH469" i="2"/>
  <c r="BG469" i="2"/>
  <c r="BE469" i="2"/>
  <c r="T469" i="2"/>
  <c r="R469" i="2"/>
  <c r="P469" i="2"/>
  <c r="BI465" i="2"/>
  <c r="BH465" i="2"/>
  <c r="BG465" i="2"/>
  <c r="BE465" i="2"/>
  <c r="T465" i="2"/>
  <c r="R465" i="2"/>
  <c r="P465" i="2"/>
  <c r="BI460" i="2"/>
  <c r="BH460" i="2"/>
  <c r="BG460" i="2"/>
  <c r="BE460" i="2"/>
  <c r="T460" i="2"/>
  <c r="R460" i="2"/>
  <c r="P460" i="2"/>
  <c r="BI458" i="2"/>
  <c r="BH458" i="2"/>
  <c r="BG458" i="2"/>
  <c r="BE458" i="2"/>
  <c r="T458" i="2"/>
  <c r="R458" i="2"/>
  <c r="P458" i="2"/>
  <c r="BI454" i="2"/>
  <c r="BH454" i="2"/>
  <c r="BG454" i="2"/>
  <c r="BE454" i="2"/>
  <c r="T454" i="2"/>
  <c r="R454" i="2"/>
  <c r="P454" i="2"/>
  <c r="BI450" i="2"/>
  <c r="BH450" i="2"/>
  <c r="BG450" i="2"/>
  <c r="BE450" i="2"/>
  <c r="T450" i="2"/>
  <c r="R450" i="2"/>
  <c r="P450" i="2"/>
  <c r="BI440" i="2"/>
  <c r="BH440" i="2"/>
  <c r="BG440" i="2"/>
  <c r="BE440" i="2"/>
  <c r="T440" i="2"/>
  <c r="R440" i="2"/>
  <c r="P440" i="2"/>
  <c r="BI434" i="2"/>
  <c r="BH434" i="2"/>
  <c r="BG434" i="2"/>
  <c r="BE434" i="2"/>
  <c r="T434" i="2"/>
  <c r="R434" i="2"/>
  <c r="P434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5" i="2"/>
  <c r="BH425" i="2"/>
  <c r="BG425" i="2"/>
  <c r="BE425" i="2"/>
  <c r="T425" i="2"/>
  <c r="R425" i="2"/>
  <c r="P425" i="2"/>
  <c r="BI421" i="2"/>
  <c r="BH421" i="2"/>
  <c r="BG421" i="2"/>
  <c r="BE421" i="2"/>
  <c r="T421" i="2"/>
  <c r="R421" i="2"/>
  <c r="P421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6" i="2"/>
  <c r="BH416" i="2"/>
  <c r="BG416" i="2"/>
  <c r="BE416" i="2"/>
  <c r="T416" i="2"/>
  <c r="R416" i="2"/>
  <c r="P416" i="2"/>
  <c r="BI414" i="2"/>
  <c r="BH414" i="2"/>
  <c r="BG414" i="2"/>
  <c r="BE414" i="2"/>
  <c r="T414" i="2"/>
  <c r="R414" i="2"/>
  <c r="P414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T408" i="2" s="1"/>
  <c r="R409" i="2"/>
  <c r="R408" i="2" s="1"/>
  <c r="P409" i="2"/>
  <c r="P408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397" i="2"/>
  <c r="BH397" i="2"/>
  <c r="BG397" i="2"/>
  <c r="BE397" i="2"/>
  <c r="T397" i="2"/>
  <c r="R397" i="2"/>
  <c r="P397" i="2"/>
  <c r="BI393" i="2"/>
  <c r="BH393" i="2"/>
  <c r="BG393" i="2"/>
  <c r="BE393" i="2"/>
  <c r="T393" i="2"/>
  <c r="T392" i="2" s="1"/>
  <c r="R393" i="2"/>
  <c r="R392" i="2" s="1"/>
  <c r="P393" i="2"/>
  <c r="P392" i="2" s="1"/>
  <c r="BI385" i="2"/>
  <c r="BH385" i="2"/>
  <c r="BG385" i="2"/>
  <c r="BE385" i="2"/>
  <c r="T385" i="2"/>
  <c r="R385" i="2"/>
  <c r="P385" i="2"/>
  <c r="BI381" i="2"/>
  <c r="BH381" i="2"/>
  <c r="BG381" i="2"/>
  <c r="BE381" i="2"/>
  <c r="T381" i="2"/>
  <c r="R381" i="2"/>
  <c r="P381" i="2"/>
  <c r="BI377" i="2"/>
  <c r="BH377" i="2"/>
  <c r="BG377" i="2"/>
  <c r="BE377" i="2"/>
  <c r="T377" i="2"/>
  <c r="R377" i="2"/>
  <c r="P377" i="2"/>
  <c r="BI373" i="2"/>
  <c r="BH373" i="2"/>
  <c r="BG373" i="2"/>
  <c r="BE373" i="2"/>
  <c r="T373" i="2"/>
  <c r="R373" i="2"/>
  <c r="P373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48" i="2"/>
  <c r="BH348" i="2"/>
  <c r="BG348" i="2"/>
  <c r="BE348" i="2"/>
  <c r="T348" i="2"/>
  <c r="R348" i="2"/>
  <c r="P348" i="2"/>
  <c r="BI331" i="2"/>
  <c r="BH331" i="2"/>
  <c r="BG331" i="2"/>
  <c r="BE331" i="2"/>
  <c r="T331" i="2"/>
  <c r="R331" i="2"/>
  <c r="P331" i="2"/>
  <c r="BI323" i="2"/>
  <c r="BH323" i="2"/>
  <c r="BG323" i="2"/>
  <c r="BE323" i="2"/>
  <c r="T323" i="2"/>
  <c r="R323" i="2"/>
  <c r="P323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2" i="2"/>
  <c r="BH312" i="2"/>
  <c r="BG312" i="2"/>
  <c r="BE312" i="2"/>
  <c r="T312" i="2"/>
  <c r="R312" i="2"/>
  <c r="P312" i="2"/>
  <c r="BI307" i="2"/>
  <c r="BH307" i="2"/>
  <c r="BG307" i="2"/>
  <c r="BE307" i="2"/>
  <c r="T307" i="2"/>
  <c r="R307" i="2"/>
  <c r="P307" i="2"/>
  <c r="BI302" i="2"/>
  <c r="BH302" i="2"/>
  <c r="BG302" i="2"/>
  <c r="BE302" i="2"/>
  <c r="T302" i="2"/>
  <c r="R302" i="2"/>
  <c r="P302" i="2"/>
  <c r="BI297" i="2"/>
  <c r="BH297" i="2"/>
  <c r="BG297" i="2"/>
  <c r="BE297" i="2"/>
  <c r="T297" i="2"/>
  <c r="R297" i="2"/>
  <c r="P297" i="2"/>
  <c r="BI292" i="2"/>
  <c r="BH292" i="2"/>
  <c r="BG292" i="2"/>
  <c r="BE292" i="2"/>
  <c r="T292" i="2"/>
  <c r="R292" i="2"/>
  <c r="P292" i="2"/>
  <c r="BI288" i="2"/>
  <c r="BH288" i="2"/>
  <c r="BG288" i="2"/>
  <c r="BE288" i="2"/>
  <c r="T288" i="2"/>
  <c r="R288" i="2"/>
  <c r="P288" i="2"/>
  <c r="BI282" i="2"/>
  <c r="BH282" i="2"/>
  <c r="BG282" i="2"/>
  <c r="BE282" i="2"/>
  <c r="T282" i="2"/>
  <c r="R282" i="2"/>
  <c r="P282" i="2"/>
  <c r="BI278" i="2"/>
  <c r="BH278" i="2"/>
  <c r="BG278" i="2"/>
  <c r="BE278" i="2"/>
  <c r="T278" i="2"/>
  <c r="R278" i="2"/>
  <c r="P278" i="2"/>
  <c r="BI270" i="2"/>
  <c r="BH270" i="2"/>
  <c r="BG270" i="2"/>
  <c r="BE270" i="2"/>
  <c r="T270" i="2"/>
  <c r="R270" i="2"/>
  <c r="P270" i="2"/>
  <c r="BI262" i="2"/>
  <c r="BH262" i="2"/>
  <c r="BG262" i="2"/>
  <c r="BE262" i="2"/>
  <c r="T262" i="2"/>
  <c r="R262" i="2"/>
  <c r="P262" i="2"/>
  <c r="BI256" i="2"/>
  <c r="BH256" i="2"/>
  <c r="BG256" i="2"/>
  <c r="BE256" i="2"/>
  <c r="T256" i="2"/>
  <c r="R256" i="2"/>
  <c r="P256" i="2"/>
  <c r="BI251" i="2"/>
  <c r="BH251" i="2"/>
  <c r="BG251" i="2"/>
  <c r="BE251" i="2"/>
  <c r="T251" i="2"/>
  <c r="R251" i="2"/>
  <c r="P251" i="2"/>
  <c r="BI246" i="2"/>
  <c r="BH246" i="2"/>
  <c r="BG246" i="2"/>
  <c r="BE246" i="2"/>
  <c r="T246" i="2"/>
  <c r="R246" i="2"/>
  <c r="P246" i="2"/>
  <c r="BI241" i="2"/>
  <c r="BH241" i="2"/>
  <c r="BG241" i="2"/>
  <c r="BE241" i="2"/>
  <c r="T241" i="2"/>
  <c r="R241" i="2"/>
  <c r="P241" i="2"/>
  <c r="BI235" i="2"/>
  <c r="BH235" i="2"/>
  <c r="BG235" i="2"/>
  <c r="BE235" i="2"/>
  <c r="T235" i="2"/>
  <c r="R235" i="2"/>
  <c r="P235" i="2"/>
  <c r="BI229" i="2"/>
  <c r="BH229" i="2"/>
  <c r="BG229" i="2"/>
  <c r="BE229" i="2"/>
  <c r="T229" i="2"/>
  <c r="R229" i="2"/>
  <c r="P229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15" i="2"/>
  <c r="BH215" i="2"/>
  <c r="BG215" i="2"/>
  <c r="BE215" i="2"/>
  <c r="T215" i="2"/>
  <c r="R215" i="2"/>
  <c r="P215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193" i="2"/>
  <c r="BH193" i="2"/>
  <c r="BG193" i="2"/>
  <c r="BE193" i="2"/>
  <c r="T193" i="2"/>
  <c r="R193" i="2"/>
  <c r="P19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7" i="2"/>
  <c r="BH177" i="2"/>
  <c r="BG177" i="2"/>
  <c r="BE177" i="2"/>
  <c r="T177" i="2"/>
  <c r="R177" i="2"/>
  <c r="P177" i="2"/>
  <c r="BI170" i="2"/>
  <c r="BH170" i="2"/>
  <c r="BG170" i="2"/>
  <c r="BE170" i="2"/>
  <c r="T170" i="2"/>
  <c r="R170" i="2"/>
  <c r="P170" i="2"/>
  <c r="BI165" i="2"/>
  <c r="BH165" i="2"/>
  <c r="BG165" i="2"/>
  <c r="BE165" i="2"/>
  <c r="T165" i="2"/>
  <c r="R165" i="2"/>
  <c r="P165" i="2"/>
  <c r="BI160" i="2"/>
  <c r="BH160" i="2"/>
  <c r="BG160" i="2"/>
  <c r="BE160" i="2"/>
  <c r="T160" i="2"/>
  <c r="R160" i="2"/>
  <c r="P160" i="2"/>
  <c r="BI155" i="2"/>
  <c r="BH155" i="2"/>
  <c r="BG155" i="2"/>
  <c r="BE155" i="2"/>
  <c r="T155" i="2"/>
  <c r="R155" i="2"/>
  <c r="P155" i="2"/>
  <c r="BI150" i="2"/>
  <c r="BH150" i="2"/>
  <c r="BG150" i="2"/>
  <c r="BE150" i="2"/>
  <c r="T150" i="2"/>
  <c r="R150" i="2"/>
  <c r="P150" i="2"/>
  <c r="BI146" i="2"/>
  <c r="BH146" i="2"/>
  <c r="BG146" i="2"/>
  <c r="BE146" i="2"/>
  <c r="T146" i="2"/>
  <c r="R146" i="2"/>
  <c r="P146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29" i="2"/>
  <c r="BH129" i="2"/>
  <c r="BG129" i="2"/>
  <c r="BE129" i="2"/>
  <c r="T129" i="2"/>
  <c r="R129" i="2"/>
  <c r="P129" i="2"/>
  <c r="BI127" i="2"/>
  <c r="BH127" i="2"/>
  <c r="BG127" i="2"/>
  <c r="BE127" i="2"/>
  <c r="T127" i="2"/>
  <c r="R127" i="2"/>
  <c r="P127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17" i="2"/>
  <c r="BH117" i="2"/>
  <c r="BG117" i="2"/>
  <c r="BE117" i="2"/>
  <c r="T117" i="2"/>
  <c r="R117" i="2"/>
  <c r="P117" i="2"/>
  <c r="BI113" i="2"/>
  <c r="BH113" i="2"/>
  <c r="BG113" i="2"/>
  <c r="BE113" i="2"/>
  <c r="T113" i="2"/>
  <c r="R113" i="2"/>
  <c r="P113" i="2"/>
  <c r="BI108" i="2"/>
  <c r="BH108" i="2"/>
  <c r="BG108" i="2"/>
  <c r="BE108" i="2"/>
  <c r="T108" i="2"/>
  <c r="R108" i="2"/>
  <c r="P108" i="2"/>
  <c r="J101" i="2"/>
  <c r="F101" i="2"/>
  <c r="F99" i="2"/>
  <c r="E97" i="2"/>
  <c r="J58" i="2"/>
  <c r="F58" i="2"/>
  <c r="F56" i="2"/>
  <c r="E54" i="2"/>
  <c r="J26" i="2"/>
  <c r="E26" i="2"/>
  <c r="J102" i="2" s="1"/>
  <c r="J25" i="2"/>
  <c r="J20" i="2"/>
  <c r="E20" i="2"/>
  <c r="F59" i="2" s="1"/>
  <c r="J19" i="2"/>
  <c r="J14" i="2"/>
  <c r="J56" i="2" s="1"/>
  <c r="E7" i="2"/>
  <c r="E93" i="2" s="1"/>
  <c r="L52" i="1"/>
  <c r="AM52" i="1"/>
  <c r="AM51" i="1"/>
  <c r="L51" i="1"/>
  <c r="AM49" i="1"/>
  <c r="L49" i="1"/>
  <c r="L47" i="1"/>
  <c r="L46" i="1"/>
  <c r="J450" i="2"/>
  <c r="J170" i="2"/>
  <c r="BK473" i="2"/>
  <c r="J569" i="2"/>
  <c r="J115" i="3"/>
  <c r="J97" i="6"/>
  <c r="BK103" i="7"/>
  <c r="J406" i="2"/>
  <c r="J312" i="2"/>
  <c r="BK165" i="2"/>
  <c r="BK122" i="2"/>
  <c r="J409" i="2"/>
  <c r="J720" i="2"/>
  <c r="BK182" i="2"/>
  <c r="BK105" i="3"/>
  <c r="J98" i="4"/>
  <c r="J99" i="6"/>
  <c r="BK454" i="2"/>
  <c r="J664" i="2"/>
  <c r="J235" i="2"/>
  <c r="J639" i="2"/>
  <c r="BK318" i="2"/>
  <c r="BK137" i="2"/>
  <c r="J102" i="3"/>
  <c r="J89" i="5"/>
  <c r="J103" i="6"/>
  <c r="J354" i="2"/>
  <c r="J318" i="2"/>
  <c r="J432" i="2"/>
  <c r="BK685" i="2"/>
  <c r="BK91" i="3"/>
  <c r="BK118" i="6"/>
  <c r="J102" i="6"/>
  <c r="BK369" i="2"/>
  <c r="BK636" i="2"/>
  <c r="BK487" i="2"/>
  <c r="J411" i="2"/>
  <c r="BK597" i="2"/>
  <c r="BK125" i="3"/>
  <c r="BK101" i="6"/>
  <c r="J105" i="7"/>
  <c r="J348" i="2"/>
  <c r="J302" i="2"/>
  <c r="BK129" i="2"/>
  <c r="BK114" i="3"/>
  <c r="BK100" i="3"/>
  <c r="J124" i="6"/>
  <c r="J99" i="7"/>
  <c r="J709" i="2"/>
  <c r="J469" i="2"/>
  <c r="BK363" i="2"/>
  <c r="J537" i="2"/>
  <c r="J110" i="3"/>
  <c r="BK116" i="6"/>
  <c r="BK106" i="7"/>
  <c r="J251" i="2"/>
  <c r="J160" i="2"/>
  <c r="BK696" i="2"/>
  <c r="J487" i="2"/>
  <c r="BK96" i="4"/>
  <c r="BK110" i="6"/>
  <c r="BK146" i="2"/>
  <c r="BK381" i="2"/>
  <c r="BK537" i="2"/>
  <c r="BK365" i="2"/>
  <c r="J139" i="2"/>
  <c r="J88" i="4"/>
  <c r="BK106" i="6"/>
  <c r="J687" i="2"/>
  <c r="J657" i="2"/>
  <c r="BK203" i="2"/>
  <c r="J619" i="2"/>
  <c r="J486" i="2"/>
  <c r="BK586" i="2"/>
  <c r="J100" i="3"/>
  <c r="BK108" i="3"/>
  <c r="J93" i="5"/>
  <c r="J111" i="6"/>
  <c r="BK127" i="2"/>
  <c r="BK431" i="2"/>
  <c r="J419" i="2"/>
  <c r="BK481" i="2"/>
  <c r="J743" i="2"/>
  <c r="BK354" i="2"/>
  <c r="J113" i="3"/>
  <c r="BK90" i="4"/>
  <c r="J100" i="6"/>
  <c r="J108" i="2"/>
  <c r="J694" i="2"/>
  <c r="J434" i="2"/>
  <c r="BK735" i="2"/>
  <c r="BK116" i="3"/>
  <c r="J90" i="4"/>
  <c r="BK105" i="6"/>
  <c r="BK91" i="7"/>
  <c r="J421" i="2"/>
  <c r="J704" i="2"/>
  <c r="BK694" i="2"/>
  <c r="J782" i="2"/>
  <c r="J104" i="3"/>
  <c r="J96" i="5"/>
  <c r="BK104" i="6"/>
  <c r="J553" i="2"/>
  <c r="J546" i="2"/>
  <c r="J385" i="2"/>
  <c r="J520" i="2"/>
  <c r="BK118" i="3"/>
  <c r="J101" i="4"/>
  <c r="BK93" i="7"/>
  <c r="BK235" i="2"/>
  <c r="BK416" i="2"/>
  <c r="J215" i="2"/>
  <c r="BK782" i="2"/>
  <c r="J118" i="3"/>
  <c r="J96" i="4"/>
  <c r="BK97" i="6"/>
  <c r="BK458" i="2"/>
  <c r="BK331" i="2"/>
  <c r="BK450" i="2"/>
  <c r="J358" i="2"/>
  <c r="BK121" i="3"/>
  <c r="J118" i="6"/>
  <c r="J497" i="2"/>
  <c r="J515" i="2"/>
  <c r="J440" i="2"/>
  <c r="J609" i="2"/>
  <c r="BK746" i="2"/>
  <c r="BK440" i="2"/>
  <c r="J107" i="3"/>
  <c r="J100" i="4"/>
  <c r="BK90" i="6"/>
  <c r="BK96" i="7"/>
  <c r="BK123" i="2"/>
  <c r="BK414" i="2"/>
  <c r="J307" i="2"/>
  <c r="BK687" i="2"/>
  <c r="J431" i="2"/>
  <c r="BK752" i="2"/>
  <c r="BK532" i="2"/>
  <c r="J123" i="3"/>
  <c r="J119" i="3"/>
  <c r="J94" i="4"/>
  <c r="J106" i="6"/>
  <c r="BK102" i="6"/>
  <c r="J636" i="2"/>
  <c r="J282" i="2"/>
  <c r="BK527" i="2"/>
  <c r="J155" i="2"/>
  <c r="J707" i="2"/>
  <c r="J549" i="2"/>
  <c r="J369" i="2"/>
  <c r="J727" i="2"/>
  <c r="J465" i="2"/>
  <c r="J91" i="3"/>
  <c r="BK123" i="3"/>
  <c r="BK88" i="4"/>
  <c r="BK115" i="6"/>
  <c r="J92" i="6"/>
  <c r="J93" i="7"/>
  <c r="BK246" i="2"/>
  <c r="BK421" i="2"/>
  <c r="BK385" i="2"/>
  <c r="J577" i="2"/>
  <c r="BK754" i="2"/>
  <c r="AS57" i="1"/>
  <c r="J193" i="2"/>
  <c r="BK193" i="2"/>
  <c r="BK645" i="2"/>
  <c r="J573" i="2"/>
  <c r="J367" i="2"/>
  <c r="BK741" i="2"/>
  <c r="J165" i="2"/>
  <c r="J112" i="3"/>
  <c r="BK89" i="4"/>
  <c r="BK123" i="6"/>
  <c r="BK99" i="6"/>
  <c r="BK434" i="2"/>
  <c r="J363" i="2"/>
  <c r="BK430" i="2"/>
  <c r="J127" i="2"/>
  <c r="BK546" i="2"/>
  <c r="BK297" i="2"/>
  <c r="BK573" i="2"/>
  <c r="BK94" i="3"/>
  <c r="J91" i="5"/>
  <c r="BK107" i="6"/>
  <c r="BK432" i="2"/>
  <c r="J430" i="2"/>
  <c r="J256" i="2"/>
  <c r="BK241" i="2"/>
  <c r="J483" i="2"/>
  <c r="BK288" i="2"/>
  <c r="J645" i="2"/>
  <c r="J97" i="3"/>
  <c r="BK102" i="3"/>
  <c r="BK93" i="5"/>
  <c r="J93" i="6"/>
  <c r="J223" i="2"/>
  <c r="BK177" i="2"/>
  <c r="BK709" i="2"/>
  <c r="BK358" i="2"/>
  <c r="J316" i="2"/>
  <c r="BK603" i="2"/>
  <c r="J125" i="3"/>
  <c r="J96" i="3"/>
  <c r="BK93" i="6"/>
  <c r="J101" i="6"/>
  <c r="BK419" i="2"/>
  <c r="BK302" i="2"/>
  <c r="BK707" i="2"/>
  <c r="J177" i="2"/>
  <c r="BK122" i="3"/>
  <c r="J92" i="4"/>
  <c r="J107" i="6"/>
  <c r="BK657" i="2"/>
  <c r="J581" i="2"/>
  <c r="J365" i="2"/>
  <c r="J670" i="2"/>
  <c r="BK611" i="2"/>
  <c r="BK356" i="2"/>
  <c r="J741" i="2"/>
  <c r="J105" i="3"/>
  <c r="J93" i="3"/>
  <c r="BK91" i="5"/>
  <c r="BK124" i="6"/>
  <c r="BK504" i="2"/>
  <c r="J203" i="2"/>
  <c r="BK251" i="2"/>
  <c r="BK565" i="2"/>
  <c r="BK493" i="2"/>
  <c r="J205" i="2"/>
  <c r="J678" i="2"/>
  <c r="J114" i="3"/>
  <c r="BK96" i="3"/>
  <c r="J110" i="6"/>
  <c r="J94" i="6"/>
  <c r="BK224" i="2"/>
  <c r="BK525" i="2"/>
  <c r="BK670" i="2"/>
  <c r="BK256" i="2"/>
  <c r="J381" i="2"/>
  <c r="J103" i="3"/>
  <c r="BK103" i="6"/>
  <c r="J586" i="2"/>
  <c r="J454" i="2"/>
  <c r="J292" i="2"/>
  <c r="J477" i="2"/>
  <c r="BK702" i="2"/>
  <c r="J122" i="3"/>
  <c r="BK92" i="3"/>
  <c r="J112" i="6"/>
  <c r="BK88" i="6"/>
  <c r="BK609" i="2"/>
  <c r="J377" i="2"/>
  <c r="BK215" i="2"/>
  <c r="BK411" i="2"/>
  <c r="BK95" i="4"/>
  <c r="J98" i="6"/>
  <c r="BK170" i="2"/>
  <c r="BK409" i="2"/>
  <c r="J599" i="2"/>
  <c r="J414" i="2"/>
  <c r="J493" i="2"/>
  <c r="BK93" i="3"/>
  <c r="BK111" i="6"/>
  <c r="J108" i="6"/>
  <c r="BK469" i="2"/>
  <c r="BK292" i="2"/>
  <c r="J603" i="2"/>
  <c r="J746" i="2"/>
  <c r="J94" i="3"/>
  <c r="BK101" i="4"/>
  <c r="BK113" i="6"/>
  <c r="J557" i="2"/>
  <c r="BK223" i="2"/>
  <c r="BK367" i="2"/>
  <c r="J278" i="2"/>
  <c r="BK110" i="3"/>
  <c r="J95" i="3"/>
  <c r="BK114" i="6"/>
  <c r="BK95" i="6"/>
  <c r="BK160" i="2"/>
  <c r="J229" i="2"/>
  <c r="J123" i="2"/>
  <c r="BK465" i="2"/>
  <c r="BK520" i="2"/>
  <c r="BK270" i="2"/>
  <c r="BK639" i="2"/>
  <c r="BK95" i="3"/>
  <c r="BK97" i="4"/>
  <c r="J120" i="6"/>
  <c r="BK99" i="7"/>
  <c r="J458" i="2"/>
  <c r="BK412" i="2"/>
  <c r="J702" i="2"/>
  <c r="BK205" i="2"/>
  <c r="BK406" i="2"/>
  <c r="J141" i="2"/>
  <c r="J565" i="2"/>
  <c r="BK119" i="3"/>
  <c r="BK113" i="3"/>
  <c r="J93" i="4"/>
  <c r="BK105" i="7"/>
  <c r="J412" i="2"/>
  <c r="BK229" i="2"/>
  <c r="BK141" i="2"/>
  <c r="BK323" i="2"/>
  <c r="BK98" i="3"/>
  <c r="BK93" i="4"/>
  <c r="J119" i="6"/>
  <c r="J95" i="6"/>
  <c r="BK139" i="2"/>
  <c r="BK397" i="2"/>
  <c r="BK282" i="2"/>
  <c r="J225" i="2"/>
  <c r="J527" i="2"/>
  <c r="BK126" i="3"/>
  <c r="BK98" i="4"/>
  <c r="BK109" i="6"/>
  <c r="BK676" i="2"/>
  <c r="J241" i="2"/>
  <c r="J297" i="2"/>
  <c r="BK727" i="2"/>
  <c r="BK743" i="2"/>
  <c r="J98" i="3"/>
  <c r="J99" i="4"/>
  <c r="J105" i="6"/>
  <c r="BK678" i="2"/>
  <c r="BK561" i="2"/>
  <c r="J113" i="2"/>
  <c r="J651" i="2"/>
  <c r="J722" i="2"/>
  <c r="J331" i="2"/>
  <c r="BK94" i="4"/>
  <c r="J104" i="6"/>
  <c r="J685" i="2"/>
  <c r="J418" i="2"/>
  <c r="BK569" i="2"/>
  <c r="BK377" i="2"/>
  <c r="BK704" i="2"/>
  <c r="J117" i="3"/>
  <c r="BK96" i="5"/>
  <c r="J106" i="7"/>
  <c r="BK348" i="2"/>
  <c r="BK108" i="2"/>
  <c r="J676" i="2"/>
  <c r="BK539" i="2"/>
  <c r="J735" i="2"/>
  <c r="BK120" i="3"/>
  <c r="BK97" i="3"/>
  <c r="J122" i="6"/>
  <c r="BK119" i="6"/>
  <c r="BK484" i="2"/>
  <c r="J473" i="2"/>
  <c r="BK506" i="2"/>
  <c r="J481" i="2"/>
  <c r="J288" i="2"/>
  <c r="J393" i="2"/>
  <c r="J784" i="2"/>
  <c r="BK489" i="2"/>
  <c r="J108" i="3"/>
  <c r="J92" i="3"/>
  <c r="BK98" i="6"/>
  <c r="BK112" i="6"/>
  <c r="J103" i="7"/>
  <c r="J270" i="2"/>
  <c r="BK557" i="2"/>
  <c r="BK307" i="2"/>
  <c r="J597" i="2"/>
  <c r="BK515" i="2"/>
  <c r="BK581" i="2"/>
  <c r="BK425" i="2"/>
  <c r="J754" i="2"/>
  <c r="J601" i="2"/>
  <c r="J126" i="3"/>
  <c r="BK103" i="3"/>
  <c r="BK91" i="4"/>
  <c r="J116" i="6"/>
  <c r="J114" i="6"/>
  <c r="J96" i="7"/>
  <c r="BK497" i="2"/>
  <c r="J117" i="2"/>
  <c r="J539" i="2"/>
  <c r="J513" i="2"/>
  <c r="BK155" i="2"/>
  <c r="J525" i="2"/>
  <c r="BK107" i="3"/>
  <c r="J91" i="4"/>
  <c r="J89" i="6"/>
  <c r="BK94" i="6"/>
  <c r="J91" i="7"/>
  <c r="BK483" i="2"/>
  <c r="BK404" i="2"/>
  <c r="J356" i="2"/>
  <c r="J137" i="2"/>
  <c r="J489" i="2"/>
  <c r="J150" i="2"/>
  <c r="BK477" i="2"/>
  <c r="J116" i="3"/>
  <c r="BK100" i="4"/>
  <c r="J121" i="6"/>
  <c r="J115" i="6"/>
  <c r="J181" i="2"/>
  <c r="BK113" i="2"/>
  <c r="J146" i="2"/>
  <c r="BK626" i="2"/>
  <c r="BK729" i="2"/>
  <c r="J129" i="2"/>
  <c r="BK106" i="3"/>
  <c r="J117" i="6"/>
  <c r="J113" i="6"/>
  <c r="J696" i="2"/>
  <c r="BK486" i="2"/>
  <c r="J626" i="2"/>
  <c r="BK117" i="2"/>
  <c r="J506" i="2"/>
  <c r="J224" i="2"/>
  <c r="BK589" i="2"/>
  <c r="BK115" i="3"/>
  <c r="BK99" i="3"/>
  <c r="BK122" i="6"/>
  <c r="BK91" i="6"/>
  <c r="J88" i="7"/>
  <c r="J611" i="2"/>
  <c r="BK631" i="2"/>
  <c r="J246" i="2"/>
  <c r="J532" i="2"/>
  <c r="BK784" i="2"/>
  <c r="BK549" i="2"/>
  <c r="J111" i="3"/>
  <c r="J95" i="4"/>
  <c r="BK96" i="6"/>
  <c r="J88" i="6"/>
  <c r="BK225" i="2"/>
  <c r="BK651" i="2"/>
  <c r="J404" i="2"/>
  <c r="BK619" i="2"/>
  <c r="BK117" i="3"/>
  <c r="BK89" i="5"/>
  <c r="BK89" i="6"/>
  <c r="BK373" i="2"/>
  <c r="BK150" i="2"/>
  <c r="BK262" i="2"/>
  <c r="BK720" i="2"/>
  <c r="J561" i="2"/>
  <c r="BK181" i="2"/>
  <c r="BK418" i="2"/>
  <c r="J120" i="3"/>
  <c r="BK99" i="4"/>
  <c r="J109" i="6"/>
  <c r="J96" i="6"/>
  <c r="J323" i="2"/>
  <c r="J373" i="2"/>
  <c r="BK393" i="2"/>
  <c r="J729" i="2"/>
  <c r="J262" i="2"/>
  <c r="J504" i="2"/>
  <c r="J99" i="3"/>
  <c r="BK92" i="4"/>
  <c r="BK92" i="6"/>
  <c r="BK601" i="2"/>
  <c r="BK513" i="2"/>
  <c r="BK722" i="2"/>
  <c r="J397" i="2"/>
  <c r="BK577" i="2"/>
  <c r="J89" i="4"/>
  <c r="J123" i="6"/>
  <c r="J631" i="2"/>
  <c r="J122" i="2"/>
  <c r="BK278" i="2"/>
  <c r="BK460" i="2"/>
  <c r="BK312" i="2"/>
  <c r="BK112" i="3"/>
  <c r="BK104" i="3"/>
  <c r="BK108" i="6"/>
  <c r="BK88" i="7"/>
  <c r="J484" i="2"/>
  <c r="BK599" i="2"/>
  <c r="J460" i="2"/>
  <c r="BK664" i="2"/>
  <c r="J106" i="3"/>
  <c r="BK120" i="6"/>
  <c r="J91" i="6"/>
  <c r="BK553" i="2"/>
  <c r="BK316" i="2"/>
  <c r="J589" i="2"/>
  <c r="J752" i="2"/>
  <c r="J121" i="3"/>
  <c r="J97" i="4"/>
  <c r="BK117" i="6"/>
  <c r="J90" i="6"/>
  <c r="J416" i="2"/>
  <c r="J425" i="2"/>
  <c r="J182" i="2"/>
  <c r="BK111" i="3"/>
  <c r="BK121" i="6"/>
  <c r="BK100" i="6"/>
  <c r="U86" i="6" l="1"/>
  <c r="U87" i="5"/>
  <c r="BK222" i="2"/>
  <c r="J222" i="2" s="1"/>
  <c r="J67" i="2" s="1"/>
  <c r="P410" i="2"/>
  <c r="R413" i="2"/>
  <c r="R429" i="2"/>
  <c r="P433" i="2"/>
  <c r="P395" i="2" s="1"/>
  <c r="BK588" i="2"/>
  <c r="J588" i="2" s="1"/>
  <c r="J79" i="2" s="1"/>
  <c r="R638" i="2"/>
  <c r="R706" i="2"/>
  <c r="P109" i="3"/>
  <c r="R87" i="4"/>
  <c r="R86" i="4"/>
  <c r="P222" i="2"/>
  <c r="BK410" i="2"/>
  <c r="J410" i="2" s="1"/>
  <c r="J73" i="2" s="1"/>
  <c r="T413" i="2"/>
  <c r="T429" i="2"/>
  <c r="R433" i="2"/>
  <c r="P548" i="2"/>
  <c r="P638" i="2"/>
  <c r="P706" i="2"/>
  <c r="P90" i="3"/>
  <c r="P101" i="3"/>
  <c r="P124" i="3"/>
  <c r="R88" i="5"/>
  <c r="R87" i="5"/>
  <c r="BK87" i="6"/>
  <c r="J87" i="6" s="1"/>
  <c r="J64" i="6" s="1"/>
  <c r="BK86" i="6"/>
  <c r="J86" i="6" s="1"/>
  <c r="BK126" i="2"/>
  <c r="J126" i="2" s="1"/>
  <c r="J66" i="2" s="1"/>
  <c r="BK364" i="2"/>
  <c r="J364" i="2"/>
  <c r="J68" i="2"/>
  <c r="BK449" i="2"/>
  <c r="J449" i="2" s="1"/>
  <c r="J77" i="2" s="1"/>
  <c r="T548" i="2"/>
  <c r="BK638" i="2"/>
  <c r="J638" i="2"/>
  <c r="J80" i="2"/>
  <c r="T706" i="2"/>
  <c r="T109" i="3"/>
  <c r="T87" i="4"/>
  <c r="T86" i="4"/>
  <c r="T222" i="2"/>
  <c r="P396" i="2"/>
  <c r="P449" i="2"/>
  <c r="R548" i="2"/>
  <c r="T638" i="2"/>
  <c r="BK706" i="2"/>
  <c r="J706" i="2" s="1"/>
  <c r="J82" i="2" s="1"/>
  <c r="BK101" i="3"/>
  <c r="J101" i="3" s="1"/>
  <c r="J65" i="3" s="1"/>
  <c r="BK124" i="3"/>
  <c r="J124" i="3"/>
  <c r="J67" i="3" s="1"/>
  <c r="P87" i="6"/>
  <c r="P86" i="6"/>
  <c r="AU62" i="1"/>
  <c r="P107" i="2"/>
  <c r="P126" i="2"/>
  <c r="R364" i="2"/>
  <c r="BK413" i="2"/>
  <c r="J413" i="2" s="1"/>
  <c r="J74" i="2" s="1"/>
  <c r="BK429" i="2"/>
  <c r="J429" i="2"/>
  <c r="J75" i="2" s="1"/>
  <c r="T433" i="2"/>
  <c r="BK548" i="2"/>
  <c r="J548" i="2"/>
  <c r="J78" i="2" s="1"/>
  <c r="BK663" i="2"/>
  <c r="J663" i="2"/>
  <c r="J81" i="2"/>
  <c r="P745" i="2"/>
  <c r="R90" i="3"/>
  <c r="T101" i="3"/>
  <c r="BK87" i="4"/>
  <c r="BK86" i="4" s="1"/>
  <c r="J86" i="4" s="1"/>
  <c r="R87" i="6"/>
  <c r="R86" i="6"/>
  <c r="BK107" i="2"/>
  <c r="J107" i="2"/>
  <c r="J65" i="2"/>
  <c r="T107" i="2"/>
  <c r="R126" i="2"/>
  <c r="T364" i="2"/>
  <c r="R396" i="2"/>
  <c r="T410" i="2"/>
  <c r="R449" i="2"/>
  <c r="T588" i="2"/>
  <c r="R663" i="2"/>
  <c r="R745" i="2"/>
  <c r="T90" i="3"/>
  <c r="R101" i="3"/>
  <c r="T124" i="3"/>
  <c r="T88" i="5"/>
  <c r="T87" i="5" s="1"/>
  <c r="T87" i="6"/>
  <c r="T86" i="6"/>
  <c r="BK90" i="7"/>
  <c r="J90" i="7" s="1"/>
  <c r="J62" i="7" s="1"/>
  <c r="P90" i="7"/>
  <c r="R107" i="2"/>
  <c r="T126" i="2"/>
  <c r="P364" i="2"/>
  <c r="T396" i="2"/>
  <c r="R410" i="2"/>
  <c r="T449" i="2"/>
  <c r="R588" i="2"/>
  <c r="T663" i="2"/>
  <c r="BK745" i="2"/>
  <c r="J745" i="2" s="1"/>
  <c r="J83" i="2" s="1"/>
  <c r="BK90" i="3"/>
  <c r="J90" i="3" s="1"/>
  <c r="J64" i="3" s="1"/>
  <c r="BK109" i="3"/>
  <c r="J109" i="3" s="1"/>
  <c r="J66" i="3" s="1"/>
  <c r="R124" i="3"/>
  <c r="BK88" i="5"/>
  <c r="J88" i="5" s="1"/>
  <c r="J64" i="5" s="1"/>
  <c r="T90" i="7"/>
  <c r="R222" i="2"/>
  <c r="R106" i="2" s="1"/>
  <c r="BK396" i="2"/>
  <c r="P413" i="2"/>
  <c r="P429" i="2"/>
  <c r="BK433" i="2"/>
  <c r="J433" i="2"/>
  <c r="J76" i="2"/>
  <c r="P588" i="2"/>
  <c r="P663" i="2"/>
  <c r="T745" i="2"/>
  <c r="R109" i="3"/>
  <c r="P87" i="4"/>
  <c r="P86" i="4"/>
  <c r="AU60" i="1"/>
  <c r="P88" i="5"/>
  <c r="P87" i="5" s="1"/>
  <c r="AU61" i="1" s="1"/>
  <c r="R90" i="7"/>
  <c r="R86" i="7"/>
  <c r="R85" i="7" s="1"/>
  <c r="BK102" i="7"/>
  <c r="J102" i="7"/>
  <c r="J65" i="7"/>
  <c r="P102" i="7"/>
  <c r="R102" i="7"/>
  <c r="T102" i="7"/>
  <c r="BK392" i="2"/>
  <c r="J392" i="2" s="1"/>
  <c r="J69" i="2" s="1"/>
  <c r="BK95" i="5"/>
  <c r="J95" i="5"/>
  <c r="J65" i="5" s="1"/>
  <c r="BK408" i="2"/>
  <c r="J408" i="2"/>
  <c r="J72" i="2"/>
  <c r="BK87" i="7"/>
  <c r="J87" i="7"/>
  <c r="J61" i="7"/>
  <c r="BK98" i="7"/>
  <c r="J98" i="7" s="1"/>
  <c r="J64" i="7" s="1"/>
  <c r="BK95" i="7"/>
  <c r="J95" i="7"/>
  <c r="J63" i="7" s="1"/>
  <c r="F55" i="7"/>
  <c r="BF93" i="7"/>
  <c r="BF96" i="7"/>
  <c r="J52" i="7"/>
  <c r="BF105" i="7"/>
  <c r="E48" i="7"/>
  <c r="BF91" i="7"/>
  <c r="J55" i="7"/>
  <c r="BF88" i="7"/>
  <c r="BF99" i="7"/>
  <c r="BF106" i="7"/>
  <c r="BF103" i="7"/>
  <c r="J56" i="6"/>
  <c r="BF89" i="6"/>
  <c r="BF95" i="6"/>
  <c r="BF98" i="6"/>
  <c r="BF101" i="6"/>
  <c r="BF116" i="6"/>
  <c r="BF118" i="6"/>
  <c r="BF122" i="6"/>
  <c r="BF88" i="6"/>
  <c r="BF105" i="6"/>
  <c r="BF109" i="6"/>
  <c r="BF111" i="6"/>
  <c r="BF120" i="6"/>
  <c r="J59" i="6"/>
  <c r="BF96" i="6"/>
  <c r="BF102" i="6"/>
  <c r="BF107" i="6"/>
  <c r="BF112" i="6"/>
  <c r="BF114" i="6"/>
  <c r="E50" i="6"/>
  <c r="BF90" i="6"/>
  <c r="BF93" i="6"/>
  <c r="BF94" i="6"/>
  <c r="BF97" i="6"/>
  <c r="BF99" i="6"/>
  <c r="BF106" i="6"/>
  <c r="BF108" i="6"/>
  <c r="BF113" i="6"/>
  <c r="BF115" i="6"/>
  <c r="BF119" i="6"/>
  <c r="F59" i="6"/>
  <c r="BF100" i="6"/>
  <c r="BF91" i="6"/>
  <c r="BF92" i="6"/>
  <c r="BF110" i="6"/>
  <c r="BF121" i="6"/>
  <c r="BF123" i="6"/>
  <c r="BF103" i="6"/>
  <c r="BF104" i="6"/>
  <c r="BF117" i="6"/>
  <c r="BF124" i="6"/>
  <c r="J81" i="5"/>
  <c r="BF93" i="5"/>
  <c r="BF89" i="5"/>
  <c r="E50" i="5"/>
  <c r="J59" i="5"/>
  <c r="BF91" i="5"/>
  <c r="F59" i="5"/>
  <c r="BF96" i="5"/>
  <c r="J80" i="4"/>
  <c r="F83" i="4"/>
  <c r="BF88" i="4"/>
  <c r="BF91" i="4"/>
  <c r="BF96" i="4"/>
  <c r="BF101" i="4"/>
  <c r="E74" i="4"/>
  <c r="BF89" i="4"/>
  <c r="BF95" i="4"/>
  <c r="BF92" i="4"/>
  <c r="BF93" i="4"/>
  <c r="BF97" i="4"/>
  <c r="BF99" i="4"/>
  <c r="J59" i="4"/>
  <c r="BF90" i="4"/>
  <c r="BF94" i="4"/>
  <c r="BF98" i="4"/>
  <c r="BF100" i="4"/>
  <c r="J396" i="2"/>
  <c r="J71" i="2" s="1"/>
  <c r="E50" i="3"/>
  <c r="BF94" i="3"/>
  <c r="BF97" i="3"/>
  <c r="BK106" i="2"/>
  <c r="J106" i="2" s="1"/>
  <c r="J64" i="2" s="1"/>
  <c r="F59" i="3"/>
  <c r="BF95" i="3"/>
  <c r="BF98" i="3"/>
  <c r="BF103" i="3"/>
  <c r="BF105" i="3"/>
  <c r="BF108" i="3"/>
  <c r="BF112" i="3"/>
  <c r="BF120" i="3"/>
  <c r="BF126" i="3"/>
  <c r="BF104" i="3"/>
  <c r="BF114" i="3"/>
  <c r="J56" i="3"/>
  <c r="J86" i="3"/>
  <c r="BF91" i="3"/>
  <c r="BF102" i="3"/>
  <c r="BF116" i="3"/>
  <c r="BF125" i="3"/>
  <c r="BF93" i="3"/>
  <c r="BF99" i="3"/>
  <c r="BF100" i="3"/>
  <c r="BF106" i="3"/>
  <c r="BF107" i="3"/>
  <c r="BF113" i="3"/>
  <c r="BF123" i="3"/>
  <c r="BF96" i="3"/>
  <c r="BF111" i="3"/>
  <c r="BF115" i="3"/>
  <c r="BF119" i="3"/>
  <c r="BF122" i="3"/>
  <c r="BF92" i="3"/>
  <c r="BF110" i="3"/>
  <c r="BF117" i="3"/>
  <c r="BF118" i="3"/>
  <c r="BF121" i="3"/>
  <c r="E50" i="2"/>
  <c r="BF108" i="2"/>
  <c r="BF122" i="2"/>
  <c r="BF141" i="2"/>
  <c r="BF146" i="2"/>
  <c r="BF223" i="2"/>
  <c r="BF224" i="2"/>
  <c r="BF241" i="2"/>
  <c r="BF251" i="2"/>
  <c r="BF262" i="2"/>
  <c r="BF292" i="2"/>
  <c r="BF297" i="2"/>
  <c r="BF312" i="2"/>
  <c r="BF397" i="2"/>
  <c r="BF404" i="2"/>
  <c r="BF421" i="2"/>
  <c r="BF430" i="2"/>
  <c r="BF497" i="2"/>
  <c r="BF506" i="2"/>
  <c r="BF515" i="2"/>
  <c r="BF546" i="2"/>
  <c r="BF611" i="2"/>
  <c r="BF657" i="2"/>
  <c r="BF729" i="2"/>
  <c r="BF735" i="2"/>
  <c r="BF741" i="2"/>
  <c r="BF743" i="2"/>
  <c r="BF746" i="2"/>
  <c r="BF752" i="2"/>
  <c r="BF754" i="2"/>
  <c r="BF782" i="2"/>
  <c r="BF784" i="2"/>
  <c r="BF113" i="2"/>
  <c r="BF117" i="2"/>
  <c r="BF278" i="2"/>
  <c r="BF348" i="2"/>
  <c r="BF440" i="2"/>
  <c r="BF639" i="2"/>
  <c r="BF676" i="2"/>
  <c r="BF727" i="2"/>
  <c r="J59" i="2"/>
  <c r="F102" i="2"/>
  <c r="BF129" i="2"/>
  <c r="BF193" i="2"/>
  <c r="BF225" i="2"/>
  <c r="BF235" i="2"/>
  <c r="BF256" i="2"/>
  <c r="BF307" i="2"/>
  <c r="BF414" i="2"/>
  <c r="BF425" i="2"/>
  <c r="BF454" i="2"/>
  <c r="BF483" i="2"/>
  <c r="BF484" i="2"/>
  <c r="BF493" i="2"/>
  <c r="BF520" i="2"/>
  <c r="BF553" i="2"/>
  <c r="BF586" i="2"/>
  <c r="BF589" i="2"/>
  <c r="BF670" i="2"/>
  <c r="BF687" i="2"/>
  <c r="BF694" i="2"/>
  <c r="J99" i="2"/>
  <c r="BF181" i="2"/>
  <c r="BF203" i="2"/>
  <c r="BF215" i="2"/>
  <c r="BF356" i="2"/>
  <c r="BF358" i="2"/>
  <c r="BF363" i="2"/>
  <c r="BF365" i="2"/>
  <c r="BF369" i="2"/>
  <c r="BF406" i="2"/>
  <c r="BF418" i="2"/>
  <c r="BF458" i="2"/>
  <c r="BF469" i="2"/>
  <c r="BF504" i="2"/>
  <c r="BF549" i="2"/>
  <c r="BF557" i="2"/>
  <c r="BF569" i="2"/>
  <c r="BF609" i="2"/>
  <c r="BF651" i="2"/>
  <c r="BF685" i="2"/>
  <c r="BF139" i="2"/>
  <c r="BF170" i="2"/>
  <c r="BF282" i="2"/>
  <c r="BF393" i="2"/>
  <c r="BF411" i="2"/>
  <c r="BF432" i="2"/>
  <c r="BF460" i="2"/>
  <c r="BF487" i="2"/>
  <c r="BF561" i="2"/>
  <c r="BF599" i="2"/>
  <c r="BF603" i="2"/>
  <c r="BF645" i="2"/>
  <c r="BF704" i="2"/>
  <c r="BF720" i="2"/>
  <c r="BF123" i="2"/>
  <c r="BF160" i="2"/>
  <c r="BF165" i="2"/>
  <c r="BF246" i="2"/>
  <c r="BF270" i="2"/>
  <c r="BF354" i="2"/>
  <c r="BF367" i="2"/>
  <c r="BF373" i="2"/>
  <c r="BF385" i="2"/>
  <c r="BF409" i="2"/>
  <c r="BF481" i="2"/>
  <c r="BF489" i="2"/>
  <c r="BF537" i="2"/>
  <c r="BF581" i="2"/>
  <c r="BF631" i="2"/>
  <c r="BF664" i="2"/>
  <c r="BF696" i="2"/>
  <c r="BF707" i="2"/>
  <c r="BF127" i="2"/>
  <c r="BF137" i="2"/>
  <c r="BF150" i="2"/>
  <c r="BF155" i="2"/>
  <c r="BF177" i="2"/>
  <c r="BF182" i="2"/>
  <c r="BF229" i="2"/>
  <c r="BF302" i="2"/>
  <c r="BF323" i="2"/>
  <c r="BF331" i="2"/>
  <c r="BF381" i="2"/>
  <c r="BF412" i="2"/>
  <c r="BF431" i="2"/>
  <c r="BF434" i="2"/>
  <c r="BF450" i="2"/>
  <c r="BF477" i="2"/>
  <c r="BF513" i="2"/>
  <c r="BF525" i="2"/>
  <c r="BF527" i="2"/>
  <c r="BF532" i="2"/>
  <c r="BF539" i="2"/>
  <c r="BF573" i="2"/>
  <c r="BF601" i="2"/>
  <c r="BF626" i="2"/>
  <c r="BF636" i="2"/>
  <c r="BF678" i="2"/>
  <c r="BF722" i="2"/>
  <c r="BF205" i="2"/>
  <c r="BF288" i="2"/>
  <c r="BF316" i="2"/>
  <c r="BF318" i="2"/>
  <c r="BF377" i="2"/>
  <c r="BF416" i="2"/>
  <c r="BF419" i="2"/>
  <c r="BF465" i="2"/>
  <c r="BF473" i="2"/>
  <c r="BF486" i="2"/>
  <c r="BF565" i="2"/>
  <c r="BF577" i="2"/>
  <c r="BF597" i="2"/>
  <c r="BF619" i="2"/>
  <c r="BF702" i="2"/>
  <c r="BF709" i="2"/>
  <c r="F39" i="3"/>
  <c r="BD59" i="1" s="1"/>
  <c r="F36" i="7"/>
  <c r="BC63" i="1" s="1"/>
  <c r="AS56" i="1"/>
  <c r="F39" i="4"/>
  <c r="BD60" i="1"/>
  <c r="F38" i="5"/>
  <c r="BC61" i="1" s="1"/>
  <c r="F37" i="7"/>
  <c r="BD63" i="1" s="1"/>
  <c r="J35" i="4"/>
  <c r="AV60" i="1"/>
  <c r="F37" i="2"/>
  <c r="BB58" i="1" s="1"/>
  <c r="F35" i="5"/>
  <c r="AZ61" i="1" s="1"/>
  <c r="J35" i="6"/>
  <c r="AV62" i="1" s="1"/>
  <c r="F37" i="5"/>
  <c r="BB61" i="1"/>
  <c r="F35" i="6"/>
  <c r="AZ62" i="1" s="1"/>
  <c r="J35" i="2"/>
  <c r="AV58" i="1" s="1"/>
  <c r="F38" i="2"/>
  <c r="BC58" i="1" s="1"/>
  <c r="J35" i="5"/>
  <c r="AV61" i="1"/>
  <c r="F39" i="5"/>
  <c r="BD61" i="1" s="1"/>
  <c r="F35" i="7"/>
  <c r="BB63" i="1" s="1"/>
  <c r="F35" i="3"/>
  <c r="AZ59" i="1" s="1"/>
  <c r="F37" i="6"/>
  <c r="BB62" i="1"/>
  <c r="F35" i="2"/>
  <c r="AZ58" i="1" s="1"/>
  <c r="F37" i="3"/>
  <c r="BB59" i="1" s="1"/>
  <c r="F33" i="7"/>
  <c r="AZ63" i="1" s="1"/>
  <c r="F38" i="3"/>
  <c r="BC59" i="1"/>
  <c r="J33" i="7"/>
  <c r="AV63" i="1" s="1"/>
  <c r="J35" i="3"/>
  <c r="AV59" i="1"/>
  <c r="F38" i="4"/>
  <c r="BC60" i="1"/>
  <c r="F35" i="4"/>
  <c r="AZ60" i="1"/>
  <c r="F38" i="6"/>
  <c r="BC62" i="1"/>
  <c r="F37" i="4"/>
  <c r="BB60" i="1"/>
  <c r="F39" i="6"/>
  <c r="BD62" i="1"/>
  <c r="F39" i="2"/>
  <c r="BD58" i="1"/>
  <c r="J32" i="4" l="1"/>
  <c r="J63" i="4"/>
  <c r="J63" i="6"/>
  <c r="J32" i="6"/>
  <c r="J87" i="4"/>
  <c r="J64" i="4" s="1"/>
  <c r="T86" i="7"/>
  <c r="T85" i="7"/>
  <c r="P86" i="7"/>
  <c r="P85" i="7" s="1"/>
  <c r="AU63" i="1" s="1"/>
  <c r="T395" i="2"/>
  <c r="R395" i="2"/>
  <c r="R105" i="2" s="1"/>
  <c r="P89" i="3"/>
  <c r="AU59" i="1"/>
  <c r="P106" i="2"/>
  <c r="P105" i="2" s="1"/>
  <c r="AU58" i="1" s="1"/>
  <c r="BK395" i="2"/>
  <c r="J395" i="2"/>
  <c r="J70" i="2" s="1"/>
  <c r="R89" i="3"/>
  <c r="BK89" i="3"/>
  <c r="J89" i="3"/>
  <c r="J63" i="3" s="1"/>
  <c r="T89" i="3"/>
  <c r="T106" i="2"/>
  <c r="AG60" i="1"/>
  <c r="AN60" i="1" s="1"/>
  <c r="BK87" i="5"/>
  <c r="J87" i="5"/>
  <c r="J63" i="5"/>
  <c r="BK86" i="7"/>
  <c r="J86" i="7" s="1"/>
  <c r="J60" i="7" s="1"/>
  <c r="AG62" i="1"/>
  <c r="BK105" i="2"/>
  <c r="J105" i="2" s="1"/>
  <c r="J32" i="2" s="1"/>
  <c r="AG58" i="1" s="1"/>
  <c r="J36" i="2"/>
  <c r="AW58" i="1" s="1"/>
  <c r="AT58" i="1" s="1"/>
  <c r="BB57" i="1"/>
  <c r="F34" i="7"/>
  <c r="BA63" i="1"/>
  <c r="J36" i="4"/>
  <c r="AW60" i="1"/>
  <c r="AT60" i="1"/>
  <c r="F36" i="5"/>
  <c r="BA61" i="1"/>
  <c r="F36" i="2"/>
  <c r="BA58" i="1" s="1"/>
  <c r="F36" i="3"/>
  <c r="BA59" i="1"/>
  <c r="F36" i="4"/>
  <c r="BA60" i="1" s="1"/>
  <c r="J34" i="7"/>
  <c r="AW63" i="1"/>
  <c r="AT63" i="1" s="1"/>
  <c r="BC57" i="1"/>
  <c r="AY57" i="1" s="1"/>
  <c r="J36" i="3"/>
  <c r="AW59" i="1"/>
  <c r="AT59" i="1" s="1"/>
  <c r="BD57" i="1"/>
  <c r="F36" i="6"/>
  <c r="BA62" i="1"/>
  <c r="J36" i="6"/>
  <c r="AW62" i="1"/>
  <c r="AT62" i="1"/>
  <c r="AN62" i="1"/>
  <c r="J36" i="5"/>
  <c r="AW61" i="1"/>
  <c r="AT61" i="1" s="1"/>
  <c r="AZ57" i="1"/>
  <c r="T105" i="2" l="1"/>
  <c r="BK85" i="7"/>
  <c r="J85" i="7"/>
  <c r="J59" i="7"/>
  <c r="J41" i="6"/>
  <c r="J41" i="4"/>
  <c r="AN58" i="1"/>
  <c r="J63" i="2"/>
  <c r="J41" i="2"/>
  <c r="AU57" i="1"/>
  <c r="AU56" i="1" s="1"/>
  <c r="AZ56" i="1"/>
  <c r="AV56" i="1" s="1"/>
  <c r="AK31" i="1" s="1"/>
  <c r="J32" i="5"/>
  <c r="AG61" i="1"/>
  <c r="AV57" i="1"/>
  <c r="AX57" i="1"/>
  <c r="BA57" i="1"/>
  <c r="AW57" i="1"/>
  <c r="BB56" i="1"/>
  <c r="W33" i="1" s="1"/>
  <c r="BD56" i="1"/>
  <c r="W35" i="1"/>
  <c r="BC56" i="1"/>
  <c r="AY56" i="1" s="1"/>
  <c r="J32" i="3"/>
  <c r="AG59" i="1" s="1"/>
  <c r="J41" i="3" l="1"/>
  <c r="J41" i="5"/>
  <c r="AN59" i="1"/>
  <c r="AN61" i="1"/>
  <c r="W31" i="1"/>
  <c r="BA56" i="1"/>
  <c r="W32" i="1"/>
  <c r="J30" i="7"/>
  <c r="AG63" i="1" s="1"/>
  <c r="W34" i="1"/>
  <c r="AX56" i="1"/>
  <c r="AT57" i="1"/>
  <c r="AG57" i="1"/>
  <c r="J39" i="7" l="1"/>
  <c r="AN63" i="1"/>
  <c r="AN57" i="1"/>
  <c r="AG56" i="1"/>
  <c r="AK26" i="1" s="1"/>
  <c r="AW56" i="1"/>
  <c r="AK32" i="1"/>
  <c r="AK37" i="1" l="1"/>
  <c r="AN28" i="1"/>
  <c r="AT56" i="1"/>
  <c r="AN56" i="1"/>
</calcChain>
</file>

<file path=xl/sharedStrings.xml><?xml version="1.0" encoding="utf-8"?>
<sst xmlns="http://schemas.openxmlformats.org/spreadsheetml/2006/main" count="9530" uniqueCount="1561">
  <si>
    <t>Export Komplet</t>
  </si>
  <si>
    <t>VZ</t>
  </si>
  <si>
    <t>2.0</t>
  </si>
  <si>
    <t>ZAMOK</t>
  </si>
  <si>
    <t>False</t>
  </si>
  <si>
    <t>{7c7b42c8-7a07-45f6-8724-43b70a0fec2a}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</si>
  <si>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</si>
  <si>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</si>
  <si>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</si>
  <si>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</si>
  <si>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</si>
  <si>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</si>
  <si>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</si>
  <si>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</si>
  <si>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2024_01_2_rev03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</si>
  <si>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</si>
  <si>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</si>
  <si>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Staropramenná 669/27, 15000 Praha 5, b.j.č. 12(9) - revize 3</t>
  </si>
  <si>
    <t>KSO:</t>
  </si>
  <si>
    <t/>
  </si>
  <si>
    <t>CC-CZ:</t>
  </si>
  <si>
    <t>Místo:</t>
  </si>
  <si>
    <t>Staropramenná 669/27, 15000 Praha 5</t>
  </si>
  <si>
    <t>Datum:</t>
  </si>
  <si>
    <t>25. 4. 2024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</si>
  <si>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</si>
  <si>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</si>
  <si>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</si>
  <si>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</si>
  <si>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</si>
  <si>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</si>
  <si>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</si>
  <si>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</si>
  <si>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</si>
  <si>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</si>
  <si>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</si>
  <si>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</si>
  <si>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</si>
  <si>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</si>
  <si>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</si>
  <si>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</si>
  <si>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</si>
  <si>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</si>
  <si>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</si>
  <si>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</si>
  <si>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</si>
  <si>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</si>
  <si>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</si>
  <si>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</si>
  <si>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</si>
  <si>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</si>
  <si>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</si>
  <si>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</si>
  <si>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</si>
  <si>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</si>
  <si>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</si>
  <si>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</si>
  <si>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</si>
  <si>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</si>
  <si>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</si>
  <si>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</si>
  <si>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</si>
  <si>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</si>
  <si>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</si>
  <si>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</si>
  <si>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</si>
  <si>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</si>
  <si>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</si>
  <si>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</si>
  <si>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</si>
  <si>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</si>
  <si>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</si>
  <si>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</si>
  <si>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</si>
  <si>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</si>
  <si>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</si>
  <si>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</si>
  <si>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</si>
  <si>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</si>
  <si>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</si>
  <si>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</si>
  <si>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</si>
  <si>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</si>
  <si>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{c77a2f3f-2bb0-47da-8b6d-60aece836767}</t>
  </si>
  <si>
    <t>/</t>
  </si>
  <si>
    <t>ARS</t>
  </si>
  <si>
    <t>Stavební část</t>
  </si>
  <si>
    <t>Soupis</t>
  </si>
  <si>
    <t>2</t>
  </si>
  <si>
    <t>{efb382e2-c5ae-4ed9-95a4-71ced4f51d3e}</t>
  </si>
  <si>
    <t>ZTI</t>
  </si>
  <si>
    <t>Zdravotně technické instalace</t>
  </si>
  <si>
    <t>{d04d61f7-6d8c-4886-bb59-c42edc068bbf}</t>
  </si>
  <si>
    <t>VZT</t>
  </si>
  <si>
    <t>Vzduchotechnika</t>
  </si>
  <si>
    <t>{1903f0d6-4226-45fb-9a2d-89fcf0a5b9d0}</t>
  </si>
  <si>
    <t>ÚT</t>
  </si>
  <si>
    <t>Vytápění</t>
  </si>
  <si>
    <t>{c53654ea-f6e8-407c-bbf5-f4257628e57e}</t>
  </si>
  <si>
    <t>EL</t>
  </si>
  <si>
    <t>Elektroinstalace</t>
  </si>
  <si>
    <t>{ff492034-9552-4348-82db-7126f3875048}</t>
  </si>
  <si>
    <t>VRN</t>
  </si>
  <si>
    <t>Vedlejší rozpočtové náklady</t>
  </si>
  <si>
    <t>VON</t>
  </si>
  <si>
    <t>{7cc1294c-7b05-4695-9d07-82ee7f97c383}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</si>
  <si>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</si>
  <si>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</si>
  <si>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</si>
  <si>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</si>
  <si>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</si>
  <si>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</si>
  <si>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</si>
  <si>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</si>
  <si>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</si>
  <si>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</si>
  <si>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</si>
  <si>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</si>
  <si>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</si>
  <si>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</si>
  <si>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</si>
  <si>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</si>
  <si>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</si>
  <si>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</si>
  <si>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</si>
  <si>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</si>
  <si>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</si>
  <si>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</si>
  <si>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</si>
  <si>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</si>
  <si>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</si>
  <si>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</si>
  <si>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</si>
  <si>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</si>
  <si>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</si>
  <si>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</si>
  <si>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</si>
  <si>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</si>
  <si>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</si>
  <si>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</si>
  <si>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</si>
  <si>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</si>
  <si>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</si>
  <si>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</si>
  <si>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</si>
  <si>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</si>
  <si>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</si>
  <si>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</si>
  <si>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</si>
  <si>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</si>
  <si>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</si>
  <si>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</si>
  <si>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</si>
  <si>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</si>
  <si>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</si>
  <si>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310232015</t>
  </si>
  <si>
    <t>Zazdívka otvorů ve zdivu nadzákladovém děrovanými broušenými cihlami plochy přes 1 m2 do 4 m2 na tenkovrstvou maltu, tl. zdiva 175 mm</t>
  </si>
  <si>
    <t>m2</t>
  </si>
  <si>
    <t>CS ÚRS 2024 01</t>
  </si>
  <si>
    <t>4</t>
  </si>
  <si>
    <t>-1293809501</t>
  </si>
  <si>
    <t>Online PSC</t>
  </si>
  <si>
    <t>https://podminky.urs.cz/item/CS_URS_2024_01/310232015</t>
  </si>
  <si>
    <t>VV</t>
  </si>
  <si>
    <t>1,475*2,4</t>
  </si>
  <si>
    <t>1,0*2,35</t>
  </si>
  <si>
    <t>Součet</t>
  </si>
  <si>
    <t>310232085</t>
  </si>
  <si>
    <t>Zazdívka otvorů ve zdivu nadzákladovém děrovanými broušenými cihlami plochy přes 1 m2 do 4 m2 na tenkovrstvou maltu, tl. zdiva 500 mm</t>
  </si>
  <si>
    <t>1682279022</t>
  </si>
  <si>
    <t>https://podminky.urs.cz/item/CS_URS_2024_01/310232085</t>
  </si>
  <si>
    <t>1,37*2,35</t>
  </si>
  <si>
    <t>317168053</t>
  </si>
  <si>
    <t>Překlady keramické vysoké osazené do maltového lože, šířky překladu 70 mm výšky 238 mm, délky 1500 mm</t>
  </si>
  <si>
    <t>kus</t>
  </si>
  <si>
    <t>-1906313546</t>
  </si>
  <si>
    <t>https://podminky.urs.cz/item/CS_URS_2024_01/317168053</t>
  </si>
  <si>
    <t>Tabulka překladů</t>
  </si>
  <si>
    <t>"ozn. Li.1" 4</t>
  </si>
  <si>
    <t>317R01</t>
  </si>
  <si>
    <t>Příplatek k osazení keramického překladu za dodatečné osazení do vysakané rýhy</t>
  </si>
  <si>
    <t>1222151850</t>
  </si>
  <si>
    <t>5</t>
  </si>
  <si>
    <t>346272R36</t>
  </si>
  <si>
    <t>Podezdívka sprchového koutu z porobetonu v 100 mm, pro vedení ZTI</t>
  </si>
  <si>
    <t>1029474305</t>
  </si>
  <si>
    <t>1,0*0,85</t>
  </si>
  <si>
    <t>6</t>
  </si>
  <si>
    <t>Úpravy povrchů, podlahy a osazování výplní</t>
  </si>
  <si>
    <t>619991001</t>
  </si>
  <si>
    <t>Zakrytí vnitřních ploch před znečištěním fólií včetně pozdějšího odkrytí podlah</t>
  </si>
  <si>
    <t>-1700135479</t>
  </si>
  <si>
    <t>https://podminky.urs.cz/item/CS_URS_2024_01/619991001</t>
  </si>
  <si>
    <t>7</t>
  </si>
  <si>
    <t>619996127</t>
  </si>
  <si>
    <t>Ochrana stavebních konstrukcí a samostatných prvků včetně pozdějšího odstranění obedněním z OSB desek svislých ploch</t>
  </si>
  <si>
    <t>472530578</t>
  </si>
  <si>
    <t>https://podminky.urs.cz/item/CS_URS_2024_01/619996127</t>
  </si>
  <si>
    <t>okna</t>
  </si>
  <si>
    <t>1,265*2,185</t>
  </si>
  <si>
    <t>1,285*2,145</t>
  </si>
  <si>
    <t>1,285*2,165</t>
  </si>
  <si>
    <t>1,33*2,16</t>
  </si>
  <si>
    <t>8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</si>
  <si>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</si>
  <si>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</si>
  <si>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</si>
  <si>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</si>
  <si>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9</t>
  </si>
  <si>
    <t>611131121</t>
  </si>
  <si>
    <t>Podkladní a spojovací vrstva vnitřních omítaných ploch penetrace disperzní nanášená ručně stropů</t>
  </si>
  <si>
    <t>-1127257381</t>
  </si>
  <si>
    <t>https://podminky.urs.cz/item/CS_URS_2024_01/611131121</t>
  </si>
  <si>
    <t>10</t>
  </si>
  <si>
    <t>611325417</t>
  </si>
  <si>
    <t>Oprava vápenocementové omítky vnitřních ploch hladké, tloušťky do 20 mm, s celoplošným přeštukováním, tloušťky štuku 3 mm stropů, v rozsahu opravované plochy přes 10 do 30%</t>
  </si>
  <si>
    <t>-1647919106</t>
  </si>
  <si>
    <t>https://podminky.urs.cz/item/CS_URS_2024_01/611325417</t>
  </si>
  <si>
    <t>P</t>
  </si>
  <si>
    <t>Poznámka k položce:_x000D_
vč zapravení omítek v místech bouraných konstrukcí a otvorů</t>
  </si>
  <si>
    <t>"otlučené omítky" 56,22</t>
  </si>
  <si>
    <t>11</t>
  </si>
  <si>
    <t>611181001</t>
  </si>
  <si>
    <t>Sádrová stěrka vnitřních povrchů tloušťky do 3 mm bez penetrace, včetně následného přebroušení vodorovných konstrukcí stropů rovných</t>
  </si>
  <si>
    <t>1212495155</t>
  </si>
  <si>
    <t>https://podminky.urs.cz/item/CS_URS_2024_01/611181001</t>
  </si>
  <si>
    <t>"SDK podhledy" 8,41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</si>
  <si>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</si>
  <si>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</si>
  <si>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</si>
  <si>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</si>
  <si>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otlučené stěny</t>
  </si>
  <si>
    <t>"předpoklad 30% stávajících stěn" 167,532*0,3</t>
  </si>
  <si>
    <t>13</t>
  </si>
  <si>
    <t>612135101</t>
  </si>
  <si>
    <t>Hrubá výplň rýh maltou jakékoli šířky rýhy ve stěnách</t>
  </si>
  <si>
    <t>1684549370</t>
  </si>
  <si>
    <t>https://podminky.urs.cz/item/CS_URS_2024_01/612135101</t>
  </si>
  <si>
    <t>"ZTI" 2,5*0,1</t>
  </si>
  <si>
    <t>"drážky elektro" 69,4*0,05</t>
  </si>
  <si>
    <t>14</t>
  </si>
  <si>
    <t>612131121</t>
  </si>
  <si>
    <t>Podkladní a spojovací vrstva vnitřních omítaných ploch penetrace disperzní nanášená ručně stěn</t>
  </si>
  <si>
    <t>1805810799</t>
  </si>
  <si>
    <t>https://podminky.urs.cz/item/CS_URS_2024_01/612131121</t>
  </si>
  <si>
    <t>6*4,0</t>
  </si>
  <si>
    <t>167,532</t>
  </si>
  <si>
    <t>15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</si>
  <si>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</si>
  <si>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</si>
  <si>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1207124757</t>
  </si>
  <si>
    <t>https://podminky.urs.cz/item/CS_URS_2024_01/612325417</t>
  </si>
  <si>
    <t>Poznámka k položce:_x000D_
vč zapravení omítek v místech bouraných konstrukcí, otvorů, obkladů a rýh</t>
  </si>
  <si>
    <t>"otlučené omítky" 167,532</t>
  </si>
  <si>
    <t>16</t>
  </si>
  <si>
    <t>612181001</t>
  </si>
  <si>
    <t>Sádrová stěrka vnitřních povrchů tloušťky do 3 mm bez penetrace, včetně následného přebroušení svislých konstrukcí stěn v podlaží i na schodišti</t>
  </si>
  <si>
    <t>-1252410105</t>
  </si>
  <si>
    <t>https://podminky.urs.cz/item/CS_URS_2024_01/612181001</t>
  </si>
  <si>
    <t>SDK příčky a předstěny</t>
  </si>
  <si>
    <t>"příčky" (21,231+12,767-0,7*1,97*3)*2</t>
  </si>
  <si>
    <t>"předstěny" 4,883+1,215+1,775*0,325</t>
  </si>
  <si>
    <t>"obklad na SDK" -(36,62-1,578-1,775*2,8)</t>
  </si>
  <si>
    <t>17</t>
  </si>
  <si>
    <t>612325225</t>
  </si>
  <si>
    <t>Vápenocementová omítka jednotlivých malých ploch štuková na stěnách, plochy jednotlivě přes 1,0 do 4 m2</t>
  </si>
  <si>
    <t>1826738554</t>
  </si>
  <si>
    <t>https://podminky.urs.cz/item/CS_URS_2024_01/612325225</t>
  </si>
  <si>
    <t>"zazděné dveře" 2*2</t>
  </si>
  <si>
    <t>18</t>
  </si>
  <si>
    <t>635211R11</t>
  </si>
  <si>
    <t>Doplnění násypů pod podlahy - použití odebraného násypu z jiných prostor</t>
  </si>
  <si>
    <t>m3</t>
  </si>
  <si>
    <t>-1875654975</t>
  </si>
  <si>
    <t>19</t>
  </si>
  <si>
    <t>635211R21</t>
  </si>
  <si>
    <t>Doplnění násypu pod podlahy a dlažby granulátem přírodního jílu (s dodáním hmot), s udusáním a urovnáním povrchu násypu</t>
  </si>
  <si>
    <t>-1447574687</t>
  </si>
  <si>
    <t>Nový stav</t>
  </si>
  <si>
    <t>"m.č. 1.02, tl. 6 mm" 17,49*0,006</t>
  </si>
  <si>
    <t xml:space="preserve">"m.č. 1.03, tl. 6 mm" 28,08*0,006 </t>
  </si>
  <si>
    <t>"m.č. 1.04, tl. 6 mm" 9,01*0,006</t>
  </si>
  <si>
    <t>"m.č. 1.02, polštáře" 0,18</t>
  </si>
  <si>
    <t>"m.č. 1.03, polštáře" 0,28</t>
  </si>
  <si>
    <t>"m.č. 1.04, polštáře" 0,1</t>
  </si>
  <si>
    <t>Mezisoučet</t>
  </si>
  <si>
    <t>"použitý původní násyp" -0,241</t>
  </si>
  <si>
    <t>20</t>
  </si>
  <si>
    <t>631311115</t>
  </si>
  <si>
    <t>Mazanina z betonu prostého bez zvýšených nároků na prostředí tl. přes 50 do 80 mm tř. C 20/25</t>
  </si>
  <si>
    <t>262758550</t>
  </si>
  <si>
    <t>https://podminky.urs.cz/item/CS_URS_2024_01/631311115</t>
  </si>
  <si>
    <t>Poznámka k položce:_x000D_
C25-F4</t>
  </si>
  <si>
    <t>skladba P.1, tl. 54 mm</t>
  </si>
  <si>
    <t>"m.č. 1.01" 4,08*0,054</t>
  </si>
  <si>
    <t>"m.č. 1.06" 1,64*0,054</t>
  </si>
  <si>
    <t>skladba P.3, tl. 53 mm</t>
  </si>
  <si>
    <t>"m.č. 1.05" 3,41*0,053</t>
  </si>
  <si>
    <t>"m.č. 1.07" 0,92*0,053</t>
  </si>
  <si>
    <t>631319171</t>
  </si>
  <si>
    <t>Příplatek k cenám mazanin za stržení povrchu spodní vrstvy mazaniny latí před vložením výztuže nebo pletiva pro tl. obou vrstev mazaniny přes 50 do 80 mm</t>
  </si>
  <si>
    <t>575809008</t>
  </si>
  <si>
    <t>https://podminky.urs.cz/item/CS_URS_2024_01/631319171</t>
  </si>
  <si>
    <t>22</t>
  </si>
  <si>
    <t>631362021</t>
  </si>
  <si>
    <t>Výztuž mazanin ze svařovaných sítí z drátů typu KARI</t>
  </si>
  <si>
    <t>t</t>
  </si>
  <si>
    <t>-568259013</t>
  </si>
  <si>
    <t>https://podminky.urs.cz/item/CS_URS_2024_01/631362021</t>
  </si>
  <si>
    <t>KARI 150/150/6 = 3,03 kg/m2</t>
  </si>
  <si>
    <t>"m.č. 1.01" 4,08*3,03/1000</t>
  </si>
  <si>
    <t>"m.č. 1.06" 1,64*3,03/1000</t>
  </si>
  <si>
    <t>"m.č. 1.05" 3,41*3,03/1000</t>
  </si>
  <si>
    <t>"m.č. 1.07" 0,92*3,03/1000</t>
  </si>
  <si>
    <t>"15% na přesahy" 0,03*0,15</t>
  </si>
  <si>
    <t>23</t>
  </si>
  <si>
    <t>634111113</t>
  </si>
  <si>
    <t>Obvodová dilatace mezi stěnou a mazaninou nebo potěrem pružnou těsnicí páskou na bázi syntetického kaučuku výšky 80 mm</t>
  </si>
  <si>
    <t>m</t>
  </si>
  <si>
    <t>1578171107</t>
  </si>
  <si>
    <t>https://podminky.urs.cz/item/CS_URS_2024_01/634111113</t>
  </si>
  <si>
    <t>"m.č. 1.01" 9,5</t>
  </si>
  <si>
    <t>"m.č. 1.05" 7,6</t>
  </si>
  <si>
    <t>"m.č. 1.06" 5,3</t>
  </si>
  <si>
    <t>"m.č. 1.07" 3,8</t>
  </si>
  <si>
    <t>Ostatní konstrukce a práce, bourání</t>
  </si>
  <si>
    <t>24</t>
  </si>
  <si>
    <t>9R01</t>
  </si>
  <si>
    <t>Vyklizení prostor před zahájením prací</t>
  </si>
  <si>
    <t>soubor</t>
  </si>
  <si>
    <t>-1101118693</t>
  </si>
  <si>
    <t>25</t>
  </si>
  <si>
    <t>9R02</t>
  </si>
  <si>
    <t>Zaměření, odpojení, případná ochrana stávajících inženýrských sítí před zahájením prací</t>
  </si>
  <si>
    <t>-1597712646</t>
  </si>
  <si>
    <t>26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</si>
  <si>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</si>
  <si>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</si>
  <si>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</si>
  <si>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</si>
  <si>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"plocha bytu" 62,07</t>
  </si>
  <si>
    <t>27</t>
  </si>
  <si>
    <t>962031132</t>
  </si>
  <si>
    <t>Bourání příček nebo přizdívek z cihel pálených plných nebo dutých, tl. do 100 mm</t>
  </si>
  <si>
    <t>2128924883</t>
  </si>
  <si>
    <t>https://podminky.urs.cz/item/CS_URS_2024_01/962031132</t>
  </si>
  <si>
    <t>Poznámka k položce:_x000D_
vč případného řezání konstrukce</t>
  </si>
  <si>
    <t>(3,1+0,745)*2,32</t>
  </si>
  <si>
    <t>-0,6*2,0</t>
  </si>
  <si>
    <t>28</t>
  </si>
  <si>
    <t>962031133</t>
  </si>
  <si>
    <t>Bourání příček nebo přizdívek z cihel pálených plných nebo dutých, tl. přes 100 do 150 mm</t>
  </si>
  <si>
    <t>-622691584</t>
  </si>
  <si>
    <t>https://podminky.urs.cz/item/CS_URS_2024_01/962031133</t>
  </si>
  <si>
    <t>3,46*2,32</t>
  </si>
  <si>
    <t>-0,7*1,97</t>
  </si>
  <si>
    <t>29</t>
  </si>
  <si>
    <t>965081213</t>
  </si>
  <si>
    <t>Bourání podlah z dlaždic bez podkladního lože nebo mazaniny, s jakoukoliv výplní spár keramických nebo xylolitových tl. do 10 mm, plochy přes 1 m2</t>
  </si>
  <si>
    <t>-1088954141</t>
  </si>
  <si>
    <t>https://podminky.urs.cz/item/CS_URS_2024_01/965081213</t>
  </si>
  <si>
    <t>Stávající stav</t>
  </si>
  <si>
    <t>"m.č. 1.02" 3,63</t>
  </si>
  <si>
    <t>30</t>
  </si>
  <si>
    <t>965042131</t>
  </si>
  <si>
    <t>Bourání mazanin betonových nebo z litého asfaltu tl. do 100 mm, plochy do 4 m2</t>
  </si>
  <si>
    <t>494725455</t>
  </si>
  <si>
    <t>https://podminky.urs.cz/item/CS_URS_2024_01/965042131</t>
  </si>
  <si>
    <t>Stávající stav, tl. 55 mm</t>
  </si>
  <si>
    <t>"m.č. 1.02" 3,63*0,055</t>
  </si>
  <si>
    <t>31</t>
  </si>
  <si>
    <t>965045112</t>
  </si>
  <si>
    <t>Bourání potěrů tl. do 50 mm cementových nebo pískocementových, plochy do 4 m2</t>
  </si>
  <si>
    <t>1031853951</t>
  </si>
  <si>
    <t>https://podminky.urs.cz/item/CS_URS_2024_01/965045112</t>
  </si>
  <si>
    <t>32</t>
  </si>
  <si>
    <t>965045113</t>
  </si>
  <si>
    <t>Bourání potěrů tl. do 50 mm cementových nebo pískocementových, plochy přes 4 m2</t>
  </si>
  <si>
    <t>-2075949692</t>
  </si>
  <si>
    <t>https://podminky.urs.cz/item/CS_URS_2024_01/965045113</t>
  </si>
  <si>
    <t>"m.č. 1.01" 5,76</t>
  </si>
  <si>
    <t>"m.č. 1.03" 10,24</t>
  </si>
  <si>
    <t>33</t>
  </si>
  <si>
    <t>965083112</t>
  </si>
  <si>
    <t>Odstranění násypu mezi stropními trámy tl. do 100 mm, plochy přes 2 m2</t>
  </si>
  <si>
    <t>1627546461</t>
  </si>
  <si>
    <t>https://podminky.urs.cz/item/CS_URS_2024_01/965083112</t>
  </si>
  <si>
    <t>"m.č. 1.01, tl. 24 mm" 4,08*0,024</t>
  </si>
  <si>
    <t>"m.č. 1.05, tl. 24 mm" 3,41*0,024</t>
  </si>
  <si>
    <t>"m.č. 1.06, tl. 24 mm" 1,64*0,024</t>
  </si>
  <si>
    <t>"m.č. 1.07, tl. 24 mm" 0,92*0,024</t>
  </si>
  <si>
    <t>34</t>
  </si>
  <si>
    <t>952902R21</t>
  </si>
  <si>
    <t>Urovnání stávajícího násypu v podlahách před realizací nových podlahových vrstev</t>
  </si>
  <si>
    <t>119081815</t>
  </si>
  <si>
    <t>"m.č. 1.04" 28,15</t>
  </si>
  <si>
    <t>"m.č. 1.05" 17,49</t>
  </si>
  <si>
    <t>35</t>
  </si>
  <si>
    <t>968072455</t>
  </si>
  <si>
    <t>Vybourání kovových rámů oken s křídly, dveřních zárubní, vrat, stěn, ostění nebo obkladů dveřních zárubní, plochy do 2 m2</t>
  </si>
  <si>
    <t>-276167999</t>
  </si>
  <si>
    <t>https://podminky.urs.cz/item/CS_URS_2024_01/968072455</t>
  </si>
  <si>
    <t>"vstupní dveře" 0,95*2,05</t>
  </si>
  <si>
    <t>36</t>
  </si>
  <si>
    <t>968062455</t>
  </si>
  <si>
    <t>Vybourání dřevěných rámů oken s křídly, dveřních zárubní, vrat, stěn, ostění nebo obkladů dveřních zárubní, plochy do 2 m2</t>
  </si>
  <si>
    <t>-969876807</t>
  </si>
  <si>
    <t>https://podminky.urs.cz/item/CS_URS_2024_01/968062455</t>
  </si>
  <si>
    <t>0,7*1,97</t>
  </si>
  <si>
    <t>0,6*2,0</t>
  </si>
  <si>
    <t>1,0*2,0</t>
  </si>
  <si>
    <t>37</t>
  </si>
  <si>
    <t>968062456</t>
  </si>
  <si>
    <t>Vybourání dřevěných rámů oken s křídly, dveřních zárubní, vrat, stěn, ostění nebo obkladů dveřních zárubní, plochy přes 2 m2</t>
  </si>
  <si>
    <t>491087350</t>
  </si>
  <si>
    <t>https://podminky.urs.cz/item/CS_URS_2024_01/968062456</t>
  </si>
  <si>
    <t>1,16*2,36</t>
  </si>
  <si>
    <t>38</t>
  </si>
  <si>
    <t>971033241</t>
  </si>
  <si>
    <t>Vybourání otvorů ve zdivu základovém nebo nadzákladovém z cihel, tvárnic, příčkovek z cihel pálených na maltu vápennou nebo vápenocementovou plochy do 0,0225 m2, tl. do 300 mm</t>
  </si>
  <si>
    <t>603067262</t>
  </si>
  <si>
    <t>https://podminky.urs.cz/item/CS_URS_2024_01/971033241</t>
  </si>
  <si>
    <t>Poznámka k položce:_x000D_
vč případného řezání zdiva</t>
  </si>
  <si>
    <t>"prostup VZT" 1</t>
  </si>
  <si>
    <t>39</t>
  </si>
  <si>
    <t>971033621</t>
  </si>
  <si>
    <t>Vybourání otvorů ve zdivu základovém nebo nadzákladovém z cihel, tvárnic, příčkovek z cihel pálených na maltu vápennou nebo vápenocementovou plochy do 4 m2, tl. do 100 mm</t>
  </si>
  <si>
    <t>-1686060567</t>
  </si>
  <si>
    <t>https://podminky.urs.cz/item/CS_URS_2024_01/971033621</t>
  </si>
  <si>
    <t>"zazdívka dveří" 1,37*2,35</t>
  </si>
  <si>
    <t>40</t>
  </si>
  <si>
    <t>971033641</t>
  </si>
  <si>
    <t>Vybourání otvorů ve zdivu základovém nebo nadzákladovém z cihel, tvárnic, příčkovek z cihel pálených na maltu vápennou nebo vápenocementovou plochy do 4 m2, tl. do 300 mm</t>
  </si>
  <si>
    <t>-1697514260</t>
  </si>
  <si>
    <t>https://podminky.urs.cz/item/CS_URS_2024_01/971033641</t>
  </si>
  <si>
    <t>0,9*2,4*0,2*2</t>
  </si>
  <si>
    <t>41</t>
  </si>
  <si>
    <t>971034371</t>
  </si>
  <si>
    <t>Vybourání otvorů ve zdivu základovém nebo nadzákladovém z cihel, tvárnic, příčkovek z cihel pálených na maltu vápennou nebo vápenocementovou z jedné strany, plochy do 0,09 m2, tl. do 750 mm</t>
  </si>
  <si>
    <t>investice</t>
  </si>
  <si>
    <t>-1058785061</t>
  </si>
  <si>
    <t>https://podminky.urs.cz/item/CS_URS_2024_01/971034371</t>
  </si>
  <si>
    <t>"prostup VZT do komína" 1</t>
  </si>
  <si>
    <t>42</t>
  </si>
  <si>
    <t>974031142</t>
  </si>
  <si>
    <t>Vysekání rýh ve zdivu cihelném na maltu vápennou nebo vápenocementovou do hl. 70 mm a šířky do 70 mm</t>
  </si>
  <si>
    <t>-276873697</t>
  </si>
  <si>
    <t>https://podminky.urs.cz/item/CS_URS_2024_01/974031142</t>
  </si>
  <si>
    <t>"ZTI" 2,5</t>
  </si>
  <si>
    <t>43</t>
  </si>
  <si>
    <t>977332112</t>
  </si>
  <si>
    <t>Frézování drážek pro vodiče ve stěnách z cihel, rozměru do 50x50 mm</t>
  </si>
  <si>
    <t>428377616</t>
  </si>
  <si>
    <t>https://podminky.urs.cz/item/CS_URS_2024_01/977332112</t>
  </si>
  <si>
    <t>44</t>
  </si>
  <si>
    <t>974031666</t>
  </si>
  <si>
    <t>Vysekání rýh ve zdivu cihelném na maltu vápennou nebo vápenocementovou pro vtahování nosníků do zdí, před vybouráním otvoru do hl. 150 mm, při v. nosníku do 250 mm</t>
  </si>
  <si>
    <t>-2140850522</t>
  </si>
  <si>
    <t>https://podminky.urs.cz/item/CS_URS_2024_01/974031666</t>
  </si>
  <si>
    <t>pomocně pro keramický překlad</t>
  </si>
  <si>
    <t>"ozn. Li.1" 2*2*1,4</t>
  </si>
  <si>
    <t>45</t>
  </si>
  <si>
    <t>978011141</t>
  </si>
  <si>
    <t>Otlučení vápenných nebo vápenocementových omítek vnitřních ploch stropů, v rozsahu přes 10 do 30 %</t>
  </si>
  <si>
    <t>-1411426368</t>
  </si>
  <si>
    <t>https://podminky.urs.cz/item/CS_URS_2024_01/978011141</t>
  </si>
  <si>
    <t>"m.č. 1.02" 17,49</t>
  </si>
  <si>
    <t>"m.č. 1.03" 28,08</t>
  </si>
  <si>
    <t>"m.č. 1.04" 9,01</t>
  </si>
  <si>
    <t>"m.č. 1.06" 1,64</t>
  </si>
  <si>
    <t>46</t>
  </si>
  <si>
    <t>978013141</t>
  </si>
  <si>
    <t>Otlučení vápenných nebo vápenocementových omítek vnitřních ploch stěn s vyškrabáním spar, s očištěním zdiva, v rozsahu přes 10 do 30 %</t>
  </si>
  <si>
    <t>910281958</t>
  </si>
  <si>
    <t>https://podminky.urs.cz/item/CS_URS_2024_01/978013141</t>
  </si>
  <si>
    <t>"m.č. 1.01" (2,46+1,1)*3,55-(0,85*1,97+0,8*2,35)</t>
  </si>
  <si>
    <t>"m.č. 1.02" 17,7*3,55-(1,16*2,35+1,33*2,16+1,37*2,35)</t>
  </si>
  <si>
    <t>"m.č. 1.03" 20,9*3,55-(0,8*2,35*2+1,285*2,145+1,285*2,165+1,16*2,35)</t>
  </si>
  <si>
    <t>"m.č. 1.04" (2,605*2+3,46)*3,55-(1,265*2,185+0,8*2,35)</t>
  </si>
  <si>
    <t>"m.č. 1.06" 1,55*3,55-1,2*2,4</t>
  </si>
  <si>
    <t>"m.č. 1.07" 1,1*3,55</t>
  </si>
  <si>
    <t>ostění, nadpraží</t>
  </si>
  <si>
    <t>(1,265+2,185*2)*0,14</t>
  </si>
  <si>
    <t>(1,285+2,145*2)*0,21</t>
  </si>
  <si>
    <t>(1,285+2,165*2)*0,21</t>
  </si>
  <si>
    <t>(1,33+2,16*2)*0,13</t>
  </si>
  <si>
    <t>0,6*2,35*2</t>
  </si>
  <si>
    <t>0,6*2,42*2</t>
  </si>
  <si>
    <t>47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</si>
  <si>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</si>
  <si>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</si>
  <si>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</si>
  <si>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https://podminky.urs.cz/item/CS_URS_2024_01/978059541</t>
  </si>
  <si>
    <t>"m.č. 1.02" (0,6+2,575)*1,36</t>
  </si>
  <si>
    <t>"m.č. 1.03" 2,93*0,715</t>
  </si>
  <si>
    <t>48</t>
  </si>
  <si>
    <t>953845111</t>
  </si>
  <si>
    <t>Vyvložkování stávajících komínových nebo větracích průduchů nerezovými vložkami pevnými, včetně ukončení komínu komínového tělesa výšky 3 m světlý průměr vložky do 100 mm</t>
  </si>
  <si>
    <t>1428637761</t>
  </si>
  <si>
    <t>https://podminky.urs.cz/item/CS_URS_2024_01/953845111</t>
  </si>
  <si>
    <t>49</t>
  </si>
  <si>
    <t>953845121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</si>
  <si>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do 100 mm</t>
  </si>
  <si>
    <t>1300541082</t>
  </si>
  <si>
    <t>https://podminky.urs.cz/item/CS_URS_2024_01/953845121</t>
  </si>
  <si>
    <t>50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</si>
  <si>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</si>
  <si>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</si>
  <si>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</si>
  <si>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</si>
  <si>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"komunikační prostory v domě" 100,0</t>
  </si>
  <si>
    <t>51</t>
  </si>
  <si>
    <t>9R04</t>
  </si>
  <si>
    <t>Pravidelný úklid společných prostor po dobu provádění stavebních prací</t>
  </si>
  <si>
    <t>351176539</t>
  </si>
  <si>
    <t>997</t>
  </si>
  <si>
    <t>Přesun sutě</t>
  </si>
  <si>
    <t>52</t>
  </si>
  <si>
    <t>997013216</t>
  </si>
  <si>
    <t>Vnitrostaveništní doprava suti a vybouraných hmot vodorovně do 50 m s naložením ručně pro budovy a haly výšky přes 18 do 21 m</t>
  </si>
  <si>
    <t>-1600455833</t>
  </si>
  <si>
    <t>https://podminky.urs.cz/item/CS_URS_2024_01/997013216</t>
  </si>
  <si>
    <t>53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</si>
  <si>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</si>
  <si>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</si>
  <si>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</si>
  <si>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</si>
  <si>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54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</si>
  <si>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</si>
  <si>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</si>
  <si>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</si>
  <si>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</si>
  <si>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</si>
  <si>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16,508*9 'Přepočtené koeficientem množství</t>
  </si>
  <si>
    <t>55</t>
  </si>
  <si>
    <t>997013601</t>
  </si>
  <si>
    <t>Poplatek za uložení stavebního odpadu na skládce (skládkovné) z prostého betonu zatříděného do Katalogu odpadů pod kódem 17 01 01</t>
  </si>
  <si>
    <t>913916478</t>
  </si>
  <si>
    <t>https://podminky.urs.cz/item/CS_URS_2024_01/997013601</t>
  </si>
  <si>
    <t>0,44+0,327+1,44</t>
  </si>
  <si>
    <t>56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</si>
  <si>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</si>
  <si>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</si>
  <si>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</si>
  <si>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https://podminky.urs.cz/item/CS_URS_2024_01/997013603</t>
  </si>
  <si>
    <t>1,397+1,735+0,008+0,58+1,555+0,124+0,364+0,208+0,023</t>
  </si>
  <si>
    <t>57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</si>
  <si>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</si>
  <si>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</si>
  <si>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</si>
  <si>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https://podminky.urs.cz/item/CS_URS_2024_01/997013607</t>
  </si>
  <si>
    <t>0,436+0,127</t>
  </si>
  <si>
    <t>58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</si>
  <si>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</si>
  <si>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</si>
  <si>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</si>
  <si>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</si>
  <si>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16,508</t>
  </si>
  <si>
    <t>"beton" -2,207</t>
  </si>
  <si>
    <t>"cihla" -5,994</t>
  </si>
  <si>
    <t>"keramika" -0,563</t>
  </si>
  <si>
    <t>998</t>
  </si>
  <si>
    <t>Přesun hmot</t>
  </si>
  <si>
    <t>59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</si>
  <si>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</si>
  <si>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</si>
  <si>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-1390604960</t>
  </si>
  <si>
    <t>https://podminky.urs.cz/item/CS_URS_2024_01/998018003</t>
  </si>
  <si>
    <t>PSV</t>
  </si>
  <si>
    <t>Práce a dodávky PSV</t>
  </si>
  <si>
    <t>713</t>
  </si>
  <si>
    <t>Izolace tepelné</t>
  </si>
  <si>
    <t>60</t>
  </si>
  <si>
    <t>713121111</t>
  </si>
  <si>
    <t>Montáž tepelné izolace podlah rohožemi, pásy, deskami, dílci, bloky (izolační materiál ve specifikaci) kladenými volně jednovrstvá</t>
  </si>
  <si>
    <t>-1826210686</t>
  </si>
  <si>
    <t>https://podminky.urs.cz/item/CS_URS_2024_01/713121111</t>
  </si>
  <si>
    <t>Skladba P.2</t>
  </si>
  <si>
    <t>61</t>
  </si>
  <si>
    <t>M</t>
  </si>
  <si>
    <t>5959082R</t>
  </si>
  <si>
    <t>deska dřevovláknitá zvukově izolační, pevná v tlaku tl 20mm</t>
  </si>
  <si>
    <t>-1358951821</t>
  </si>
  <si>
    <t>54,58*1,05 'Přepočtené koeficientem množství</t>
  </si>
  <si>
    <t>62</t>
  </si>
  <si>
    <t>998713313</t>
  </si>
  <si>
    <t>Přesun hmot pro izolace tepelné stanovený procentní sazbou (%) z ceny vodorovná dopravní vzdálenost do 50 m ruční (bez užití mechanizace) v objektech výšky přes 12 m do 24 m</t>
  </si>
  <si>
    <t>%</t>
  </si>
  <si>
    <t>2070076389</t>
  </si>
  <si>
    <t>https://podminky.urs.cz/item/CS_URS_2024_01/998713313</t>
  </si>
  <si>
    <t>721</t>
  </si>
  <si>
    <t>Zdravotechnika - vnitřní kanalizace</t>
  </si>
  <si>
    <t>63</t>
  </si>
  <si>
    <t>721R03</t>
  </si>
  <si>
    <t>Demontáž připojovacích rozvodů kanalizace</t>
  </si>
  <si>
    <t>825204827</t>
  </si>
  <si>
    <t>722</t>
  </si>
  <si>
    <t>Zdravotechnika - vnitřní vodovod</t>
  </si>
  <si>
    <t>64</t>
  </si>
  <si>
    <t>722R01</t>
  </si>
  <si>
    <t>Demontáž rozvodů teplé vody</t>
  </si>
  <si>
    <t>161276903</t>
  </si>
  <si>
    <t>65</t>
  </si>
  <si>
    <t>722R02</t>
  </si>
  <si>
    <t>Demontáž připojovacích rozvodů studené vody</t>
  </si>
  <si>
    <t>-1679881186</t>
  </si>
  <si>
    <t>725</t>
  </si>
  <si>
    <t>Zdravotechnika - zařizovací předměty</t>
  </si>
  <si>
    <t>66</t>
  </si>
  <si>
    <t>725110811</t>
  </si>
  <si>
    <t>Demontáž klozetů splachovacích s nádrží nebo tlakovým splachovačem</t>
  </si>
  <si>
    <t>-684003059</t>
  </si>
  <si>
    <t>https://podminky.urs.cz/item/CS_URS_2024_01/725110811</t>
  </si>
  <si>
    <t>67</t>
  </si>
  <si>
    <t>725210821</t>
  </si>
  <si>
    <t>Demontáž umyvadel bez výtokových armatur umyvadel</t>
  </si>
  <si>
    <t>1951456437</t>
  </si>
  <si>
    <t>https://podminky.urs.cz/item/CS_URS_2024_01/725210821</t>
  </si>
  <si>
    <t>68</t>
  </si>
  <si>
    <t>725220R51</t>
  </si>
  <si>
    <t>Demontáž vany</t>
  </si>
  <si>
    <t>-222839534</t>
  </si>
  <si>
    <t>69</t>
  </si>
  <si>
    <t>725530823</t>
  </si>
  <si>
    <t>Demontáž elektrických zásobníkových ohřívačů vody tlakových od 50 do 200 l</t>
  </si>
  <si>
    <t>751096308</t>
  </si>
  <si>
    <t>https://podminky.urs.cz/item/CS_URS_2024_01/725530823</t>
  </si>
  <si>
    <t>70</t>
  </si>
  <si>
    <t>725820801</t>
  </si>
  <si>
    <t>Demontáž baterií nástěnných do G 3/4</t>
  </si>
  <si>
    <t>545328872</t>
  </si>
  <si>
    <t>https://podminky.urs.cz/item/CS_URS_2024_01/725820801</t>
  </si>
  <si>
    <t>"vanová" 1</t>
  </si>
  <si>
    <t>71</t>
  </si>
  <si>
    <t>725820802</t>
  </si>
  <si>
    <t>Demontáž baterií stojánkových do 1 otvoru</t>
  </si>
  <si>
    <t>1268154149</t>
  </si>
  <si>
    <t>https://podminky.urs.cz/item/CS_URS_2024_01/725820802</t>
  </si>
  <si>
    <t>"umyvadlová" 1</t>
  </si>
  <si>
    <t>751</t>
  </si>
  <si>
    <t>72</t>
  </si>
  <si>
    <t>751R01</t>
  </si>
  <si>
    <t>Montáž výfukové hlavice do plechového potrubí kruhové průměru přes 100 do 200 mm</t>
  </si>
  <si>
    <t>-1937981148</t>
  </si>
  <si>
    <t>73</t>
  </si>
  <si>
    <t>42981021</t>
  </si>
  <si>
    <t>výfuková hlavice Pz D 125mm</t>
  </si>
  <si>
    <t>-1559922920</t>
  </si>
  <si>
    <t>74</t>
  </si>
  <si>
    <t>751R02</t>
  </si>
  <si>
    <t>Komínový průzkum</t>
  </si>
  <si>
    <t>-2034500714</t>
  </si>
  <si>
    <t>762</t>
  </si>
  <si>
    <t>Konstrukce tesařské</t>
  </si>
  <si>
    <t>75</t>
  </si>
  <si>
    <t>762511843</t>
  </si>
  <si>
    <t>Demontáž podlahové konstrukce podkladové z dřevoštěpkových desek jednovrstvých šroubovaných na sraz, tloušťka desky do 15 mm</t>
  </si>
  <si>
    <t>1554257349</t>
  </si>
  <si>
    <t>https://podminky.urs.cz/item/CS_URS_2024_01/762511843</t>
  </si>
  <si>
    <t>76</t>
  </si>
  <si>
    <t>762522811</t>
  </si>
  <si>
    <t>Demontáž podlah s polštáři z prken tl. do 32 mm</t>
  </si>
  <si>
    <t>-2060993073</t>
  </si>
  <si>
    <t>https://podminky.urs.cz/item/CS_URS_2024_01/762522811</t>
  </si>
  <si>
    <t>763</t>
  </si>
  <si>
    <t>Konstrukce suché výstavby</t>
  </si>
  <si>
    <t>77</t>
  </si>
  <si>
    <t>763111314</t>
  </si>
  <si>
    <t>Příčka ze sádrokartonových desek s nosnou konstrukcí z jednoduchých ocelových profilů UW, CW jednoduše opláštěná deskou standardní A tl. 12,5 mm, příčka tl. 100 mm, profil 75, s izolací, EI 30, Rw do 45 dB</t>
  </si>
  <si>
    <t>-1568211171</t>
  </si>
  <si>
    <t>https://podminky.urs.cz/item/CS_URS_2024_01/763111314</t>
  </si>
  <si>
    <t>(1,55+3,46+1,43+0,3)*3,15</t>
  </si>
  <si>
    <t>78</t>
  </si>
  <si>
    <t>763111417</t>
  </si>
  <si>
    <t>Příčka ze sádrokartonových desek s nosnou konstrukcí z jednoduchých ocelových profilů UW, CW dvojitě opláštěná deskami standardními A tl. 2 x 12,5 mm s izolací, EI 60, příčka tl. 150 mm, profil 100, Rw do 56 dB</t>
  </si>
  <si>
    <t>-1869904960</t>
  </si>
  <si>
    <t>https://podminky.urs.cz/item/CS_URS_2024_01/763111417</t>
  </si>
  <si>
    <t>3,46*3,69</t>
  </si>
  <si>
    <t>79</t>
  </si>
  <si>
    <t>763111714</t>
  </si>
  <si>
    <t>Příčka ze sádrokartonových desek ostatní konstrukce a práce na příčkách ze sádrokartonových desek zalomení příčky</t>
  </si>
  <si>
    <t>-387409993</t>
  </si>
  <si>
    <t>https://podminky.urs.cz/item/CS_URS_2024_01/763111714</t>
  </si>
  <si>
    <t>80</t>
  </si>
  <si>
    <t>763R01</t>
  </si>
  <si>
    <t>Příplatek SDK konstrukcím za použití impregnovaných desek</t>
  </si>
  <si>
    <t>-1541454295</t>
  </si>
  <si>
    <t>m.č. 1.05</t>
  </si>
  <si>
    <t>(1,55*2+2,2)*3,15</t>
  </si>
  <si>
    <t>1,55*3,69</t>
  </si>
  <si>
    <t>81</t>
  </si>
  <si>
    <t>763121415</t>
  </si>
  <si>
    <t>Stěna předsazená ze sádrokartonových desek s nosnou konstrukcí z ocelových profilů CW, UW jednoduše opláštěná deskou standardní A tl. 12,5 mm bez izolace, EI 15, stěna tl. 112,5 mm, profil 100</t>
  </si>
  <si>
    <t>-1477167009</t>
  </si>
  <si>
    <t>https://podminky.urs.cz/item/CS_URS_2024_01/763121415</t>
  </si>
  <si>
    <t>1,55*3,15</t>
  </si>
  <si>
    <t>82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</si>
  <si>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</si>
  <si>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</si>
  <si>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-673504316</t>
  </si>
  <si>
    <t>https://podminky.urs.cz/item/CS_URS_2024_01/763121590</t>
  </si>
  <si>
    <t>0,9*(1,2+0,15)</t>
  </si>
  <si>
    <t>83</t>
  </si>
  <si>
    <t>763121712</t>
  </si>
  <si>
    <t>Stěna předsazená ze sádrokartonových desek ostatní konstrukce a práce na předsazených stěnách ze sádrokartonových desek zalomení stěny</t>
  </si>
  <si>
    <t>-1790461848</t>
  </si>
  <si>
    <t>https://podminky.urs.cz/item/CS_URS_2024_01/763121712</t>
  </si>
  <si>
    <t>"hrana nad WC" 0,9</t>
  </si>
  <si>
    <t>84</t>
  </si>
  <si>
    <t>763164521</t>
  </si>
  <si>
    <t>Obklad konstrukcí sádrokartonovými deskami včetně ochranných úhelníků ve tvaru L rozvinuté šíře do 0,4 m, opláštěný deskou impregnovanou H2, tl. 12,5 mm</t>
  </si>
  <si>
    <t>-1902608227</t>
  </si>
  <si>
    <t>https://podminky.urs.cz/item/CS_URS_2024_01/763164521</t>
  </si>
  <si>
    <t>"kastlík u podlahy WC" 1,775</t>
  </si>
  <si>
    <t>85</t>
  </si>
  <si>
    <t>763173113</t>
  </si>
  <si>
    <t>Montáž nosičů zařizovacích předmětů pro konstrukce ze sádrokartonových desek úchytu pro WC</t>
  </si>
  <si>
    <t>1218021631</t>
  </si>
  <si>
    <t>https://podminky.urs.cz/item/CS_URS_2024_01/763173113</t>
  </si>
  <si>
    <t>86</t>
  </si>
  <si>
    <t>59030731</t>
  </si>
  <si>
    <t>konstrukce pro uchycení WC osová rozteč CW profilů 450-625mm</t>
  </si>
  <si>
    <t>-2042806990</t>
  </si>
  <si>
    <t>87</t>
  </si>
  <si>
    <t>763173111</t>
  </si>
  <si>
    <t>Montáž nosičů zařizovacích předmětů pro konstrukce ze sádrokartonových desek úchytu pro umyvadlo</t>
  </si>
  <si>
    <t>333637826</t>
  </si>
  <si>
    <t>https://podminky.urs.cz/item/CS_URS_2024_01/763173111</t>
  </si>
  <si>
    <t>88</t>
  </si>
  <si>
    <t>59030729</t>
  </si>
  <si>
    <t>konstrukce pro uchycení umyvadla s nástěnnými bateriemi osová rozteč CW profilů 450-625mm</t>
  </si>
  <si>
    <t>-1825298884</t>
  </si>
  <si>
    <t>89</t>
  </si>
  <si>
    <t>763181421</t>
  </si>
  <si>
    <t>Výplně otvorů konstrukcí ze sádrokartonových desek ztužující výplň otvoru pro dveře s UA a UW profilem, výšky příčky přes 2,80 do 3,25 m</t>
  </si>
  <si>
    <t>-1597045823</t>
  </si>
  <si>
    <t>https://podminky.urs.cz/item/CS_URS_2024_01/763181421</t>
  </si>
  <si>
    <t>90</t>
  </si>
  <si>
    <t>763111717</t>
  </si>
  <si>
    <t>Příčka ze sádrokartonových desek ostatní konstrukce a práce na příčkách ze sádrokartonových desek základní penetrační nátěr (oboustranný)</t>
  </si>
  <si>
    <t>-292726268</t>
  </si>
  <si>
    <t>https://podminky.urs.cz/item/CS_URS_2024_01/763111717</t>
  </si>
  <si>
    <t>"příčky" 21,231+12,767</t>
  </si>
  <si>
    <t>91</t>
  </si>
  <si>
    <t>763121714</t>
  </si>
  <si>
    <t>Stěna předsazená ze sádrokartonových desek ostatní konstrukce a práce na předsazených stěnách ze sádrokartonových desek základní penetrační nátěr</t>
  </si>
  <si>
    <t>1719850251</t>
  </si>
  <si>
    <t>https://podminky.urs.cz/item/CS_URS_2024_01/763121714</t>
  </si>
  <si>
    <t>92</t>
  </si>
  <si>
    <t>763131451</t>
  </si>
  <si>
    <t>Podhled ze sádrokartonových desek dvouvrstvá zavěšená spodní konstrukce z ocelových profilů CD, UD jednoduše opláštěná deskou impregnovanou H2, tl. 12,5 mm, bez izolace</t>
  </si>
  <si>
    <t>568929993</t>
  </si>
  <si>
    <t>https://podminky.urs.cz/item/CS_URS_2024_01/763131451</t>
  </si>
  <si>
    <t>"m.č. 1.01" 4,08</t>
  </si>
  <si>
    <t>"m.č. 1.05" 3,41</t>
  </si>
  <si>
    <t>"m.č. 1.07" 0,92</t>
  </si>
  <si>
    <t>93</t>
  </si>
  <si>
    <t>763131761</t>
  </si>
  <si>
    <t>Podhled ze sádrokartonových desek Příplatek k cenám za plochu do 3 m2 jednotlivě</t>
  </si>
  <si>
    <t>-2032990880</t>
  </si>
  <si>
    <t>https://podminky.urs.cz/item/CS_URS_2024_01/763131761</t>
  </si>
  <si>
    <t>94</t>
  </si>
  <si>
    <t>763131765</t>
  </si>
  <si>
    <t>Podhled ze sádrokartonových desek Příplatek k cenám za výšku zavěšení přes 0,5 do 1,0 m</t>
  </si>
  <si>
    <t>1314387535</t>
  </si>
  <si>
    <t>https://podminky.urs.cz/item/CS_URS_2024_01/763131765</t>
  </si>
  <si>
    <t>95</t>
  </si>
  <si>
    <t>763131714</t>
  </si>
  <si>
    <t>Podhled ze sádrokartonových desek ostatní práce a konstrukce na podhledech ze sádrokartonových desek základní penetrační nátěr</t>
  </si>
  <si>
    <t>-1856355560</t>
  </si>
  <si>
    <t>https://podminky.urs.cz/item/CS_URS_2024_01/763131714</t>
  </si>
  <si>
    <t>96</t>
  </si>
  <si>
    <t>763131912</t>
  </si>
  <si>
    <t>Zhotovení otvorů v podhledech a podkrovích ze sádrokartonových desek pro prostupy (voda, elektro, topení, VZT), osvětlení, sprinklery, revizní klapky a dvířka včetně vyztužení profily, velikost přes 0,10 do 0,25 m2</t>
  </si>
  <si>
    <t>-1100764071</t>
  </si>
  <si>
    <t>https://podminky.urs.cz/item/CS_URS_2024_01/763131912</t>
  </si>
  <si>
    <t>Tabulka ostatních prvků</t>
  </si>
  <si>
    <t>"ozn. X.2" 2</t>
  </si>
  <si>
    <t>97</t>
  </si>
  <si>
    <t>763172398</t>
  </si>
  <si>
    <t>Montáž dvířek pro konstrukce ze sádrokartonových desek revizních dvouplášťových pro podhledy ostatních velikostí do 0,5 m2</t>
  </si>
  <si>
    <t>-375808815</t>
  </si>
  <si>
    <t>https://podminky.urs.cz/item/CS_URS_2024_01/763172398</t>
  </si>
  <si>
    <t>98</t>
  </si>
  <si>
    <t>59030752</t>
  </si>
  <si>
    <t>dvířka revizní jednokřídlá s automatickým zámkem 300x600mm</t>
  </si>
  <si>
    <t>403403339</t>
  </si>
  <si>
    <t>Poznámka k položce:_x000D_
pevný hliníkový rám, výklopná hliníková dvířka, osazená impegnovanou SDK deskou 12,5 mm, tlačný zámek, pojistné lanko, specifikace dle PD</t>
  </si>
  <si>
    <t>99</t>
  </si>
  <si>
    <t>763121921</t>
  </si>
  <si>
    <t>Zhotovení otvorů v předsazených a šachtových stěnách ze sádrokartonových desek pro prostupy (voda, elektro, topení, VZT), osvětlení, okna, revizní klapky a dvířka včetně vyztužení profily pro stěnu tl. přes 100 mm, velikost do 0,10 m2</t>
  </si>
  <si>
    <t>-274850657</t>
  </si>
  <si>
    <t>https://podminky.urs.cz/item/CS_URS_2024_01/763121921</t>
  </si>
  <si>
    <t>"ozn. X.1" 1</t>
  </si>
  <si>
    <t>100</t>
  </si>
  <si>
    <t>763172382</t>
  </si>
  <si>
    <t>Montáž dvířek pro konstrukce ze sádrokartonových desek revizních dvouplášťových pro příčky a předsazené stěny velikost (šxv) 300 x 300 mm</t>
  </si>
  <si>
    <t>-1473246709</t>
  </si>
  <si>
    <t>https://podminky.urs.cz/item/CS_URS_2024_01/763172382</t>
  </si>
  <si>
    <t>101</t>
  </si>
  <si>
    <t>59030755</t>
  </si>
  <si>
    <t>dvířka revizní jednokřídlá dvouplášťová s automatickým zámkem 300x300mm</t>
  </si>
  <si>
    <t>1918725822</t>
  </si>
  <si>
    <t>Poznámka k položce:_x000D_
hliníková nosná konstrukce s SDK deskou a nalepeným obkladem</t>
  </si>
  <si>
    <t>102</t>
  </si>
  <si>
    <t>763251211</t>
  </si>
  <si>
    <t>Podlaha ze sádrovláknitých desek na pero a drážku z podlahových prvků tl. 25 mm podlaha tl. 25 mm bez podsypu</t>
  </si>
  <si>
    <t>57261901</t>
  </si>
  <si>
    <t>https://podminky.urs.cz/item/CS_URS_2024_01/763251211</t>
  </si>
  <si>
    <t>103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</si>
  <si>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</si>
  <si>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</si>
  <si>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650848077</t>
  </si>
  <si>
    <t>https://podminky.urs.cz/item/CS_URS_2024_01/998763513</t>
  </si>
  <si>
    <t>766</t>
  </si>
  <si>
    <t>Konstrukce truhlářské</t>
  </si>
  <si>
    <t>104</t>
  </si>
  <si>
    <t>766691915</t>
  </si>
  <si>
    <t>Ostatní práce vyvěšení nebo zavěšení křídel dřevěných dveřních, plochy přes 2 m2</t>
  </si>
  <si>
    <t>-648740860</t>
  </si>
  <si>
    <t>https://podminky.urs.cz/item/CS_URS_2024_01/766691915</t>
  </si>
  <si>
    <t>"dveře D.5 k repasi" 2</t>
  </si>
  <si>
    <t>105</t>
  </si>
  <si>
    <t>D.1</t>
  </si>
  <si>
    <t>D+M vnitřní dveře 1kř 700x1970 mm, plné, otočné, CPL laminát, vč kování a obložkové zárubně, specifikace dle PD</t>
  </si>
  <si>
    <t>926354105</t>
  </si>
  <si>
    <t>Výpis dveří</t>
  </si>
  <si>
    <t>"ozn. D.1" 1</t>
  </si>
  <si>
    <t>106</t>
  </si>
  <si>
    <t>D.2</t>
  </si>
  <si>
    <t>1717718738</t>
  </si>
  <si>
    <t>"ozn. D.2" 2</t>
  </si>
  <si>
    <t>107</t>
  </si>
  <si>
    <t>D.3</t>
  </si>
  <si>
    <t>D+M vnitřní dveře 1kř 800x2350 mm, replika původních dveří, plné, otočné, CPL laminát, vč kování a obložkové zárubně, specifikace dle PD</t>
  </si>
  <si>
    <t>1252801608</t>
  </si>
  <si>
    <t>"ozn. D.3" 1</t>
  </si>
  <si>
    <t>108</t>
  </si>
  <si>
    <t>D.4</t>
  </si>
  <si>
    <t>D+M vnitřní dveře 1kř 800x2350 mm, replika původních dveří, prosklené, otočné, CPL laminát, vč kování a obložkové zárubně, specifikace dle PD</t>
  </si>
  <si>
    <t>-1148296367</t>
  </si>
  <si>
    <t>"ozn. D.4" 1</t>
  </si>
  <si>
    <t>109</t>
  </si>
  <si>
    <t>D.5</t>
  </si>
  <si>
    <t>D+M repase vnitřních dveří 2kř 1160x2350 mm, vč repase zárubně, specifikace dle PD</t>
  </si>
  <si>
    <t>-1522392343</t>
  </si>
  <si>
    <t>"ozn. D.5" 1</t>
  </si>
  <si>
    <t>110</t>
  </si>
  <si>
    <t>D.6</t>
  </si>
  <si>
    <t>D+M vstupní dveře 1kř 800x1970 mm, plné, otočné, proptipožární, bezpečnostní, CPL laminát, dřevěný práh, vč bezpečnostního kování a ocelové zárubně, specifikace dle PD</t>
  </si>
  <si>
    <t>-186306627</t>
  </si>
  <si>
    <t>"ozn. D.6" 1</t>
  </si>
  <si>
    <t>111</t>
  </si>
  <si>
    <t>T.1_A</t>
  </si>
  <si>
    <t>D+M kuchyňská linka vč. horních skříněk a pracovní desky, kompletní provedení, specifikace dle PD</t>
  </si>
  <si>
    <t>216373784</t>
  </si>
  <si>
    <t>Tabulka truhlářských výrobků</t>
  </si>
  <si>
    <t>"ozn. T.1" 1</t>
  </si>
  <si>
    <t>112</t>
  </si>
  <si>
    <t>T.1_B</t>
  </si>
  <si>
    <t>D+M spotřebiče do kuchyňské linky, specifikace dle PD</t>
  </si>
  <si>
    <t>-1484214344</t>
  </si>
  <si>
    <t>Poznámka k položce:_x000D_
elektrická trouba, varná deska, myčka, digestoř</t>
  </si>
  <si>
    <t>113</t>
  </si>
  <si>
    <t>998766313</t>
  </si>
  <si>
    <t>Přesun hmot pro konstrukce truhlářské stanovený procentní sazbou (%) z ceny vodorovná dopravní vzdálenost do 50 m ruční (bez užití mechanizace) v objektech výšky přes 12 do 24 m</t>
  </si>
  <si>
    <t>1993833942</t>
  </si>
  <si>
    <t>https://podminky.urs.cz/item/CS_URS_2024_01/998766313</t>
  </si>
  <si>
    <t>771</t>
  </si>
  <si>
    <t>Podlahy z dlaždic</t>
  </si>
  <si>
    <t>114</t>
  </si>
  <si>
    <t>771121011</t>
  </si>
  <si>
    <t>Příprava podkladu před provedením dlažby nátěr penetrační na podlahu</t>
  </si>
  <si>
    <t>1647801189</t>
  </si>
  <si>
    <t>https://podminky.urs.cz/item/CS_URS_2024_01/771121011</t>
  </si>
  <si>
    <t>115</t>
  </si>
  <si>
    <t>771574416</t>
  </si>
  <si>
    <t>Montáž podlah z dlaždic keramických lepených cementovým flexibilním lepidlem hladkých, tloušťky do 10 mm přes 9 do 12 ks/m2</t>
  </si>
  <si>
    <t>-1255660689</t>
  </si>
  <si>
    <t>https://podminky.urs.cz/item/CS_URS_2024_01/771574416</t>
  </si>
  <si>
    <t>116</t>
  </si>
  <si>
    <t>5976112R</t>
  </si>
  <si>
    <t>dlažba keramická slinutá 300x300 mm, specifikace dle standardů</t>
  </si>
  <si>
    <t>-181313114</t>
  </si>
  <si>
    <t>10,05*1,1 'Přepočtené koeficientem množství</t>
  </si>
  <si>
    <t>117</t>
  </si>
  <si>
    <t>771577211</t>
  </si>
  <si>
    <t>Montáž podlah z dlaždic keramických lepených cementovým flexibilním lepidlem Příplatek k cenám za plochu do 5 m2 jednotlivě</t>
  </si>
  <si>
    <t>-815075268</t>
  </si>
  <si>
    <t>https://podminky.urs.cz/item/CS_URS_2024_01/771577211</t>
  </si>
  <si>
    <t>118</t>
  </si>
  <si>
    <t>771474113</t>
  </si>
  <si>
    <t>Montáž soklů z dlaždic keramických lepených cementovým flexibilním lepidlem rovných, výšky přes 90 do 120 mm</t>
  </si>
  <si>
    <t>189447312</t>
  </si>
  <si>
    <t>https://podminky.urs.cz/item/CS_URS_2024_01/771474113</t>
  </si>
  <si>
    <t>"m.č. 1.01" 9,5-(0,7*3+0,8+0,85)</t>
  </si>
  <si>
    <t>"m.č. 1.06" 5,3-0,7</t>
  </si>
  <si>
    <t>119</t>
  </si>
  <si>
    <t>5976118R</t>
  </si>
  <si>
    <t>sokl keramický tl do 10mm výšky přes 90 do 120mm, dekor dle dlažby</t>
  </si>
  <si>
    <t>-418795607</t>
  </si>
  <si>
    <t>10,35*1,1 'Přepočtené koeficientem množství</t>
  </si>
  <si>
    <t>120</t>
  </si>
  <si>
    <t>771591115</t>
  </si>
  <si>
    <t>Podlahy - dokončovací práce spárování silikonem</t>
  </si>
  <si>
    <t>1789367835</t>
  </si>
  <si>
    <t>https://podminky.urs.cz/item/CS_URS_2024_01/771591115</t>
  </si>
  <si>
    <t>dlažba/sokl</t>
  </si>
  <si>
    <t>10,35</t>
  </si>
  <si>
    <t>dlažba/obklad</t>
  </si>
  <si>
    <t>"m.č. 1.05" 7,6-0,7</t>
  </si>
  <si>
    <t>"m.č. 1.07" 3,8-0,7</t>
  </si>
  <si>
    <t>121</t>
  </si>
  <si>
    <t>771591112</t>
  </si>
  <si>
    <t>Izolace podlahy pod dlažbu nátěrem nebo stěrkou ve dvou vrstvách</t>
  </si>
  <si>
    <t>418281546</t>
  </si>
  <si>
    <t>https://podminky.urs.cz/item/CS_URS_2024_01/771591112</t>
  </si>
  <si>
    <t>Poznámka k položce:_x000D_
vč vytažení 300 mm nad podlahu a systémového ukončení</t>
  </si>
  <si>
    <t>Nový stav, Skladba P.3</t>
  </si>
  <si>
    <t>122</t>
  </si>
  <si>
    <t>771591241</t>
  </si>
  <si>
    <t>Izolace podlahy pod dlažbu těsnícími izolačními pásy vnitřní kout</t>
  </si>
  <si>
    <t>1680634731</t>
  </si>
  <si>
    <t>https://podminky.urs.cz/item/CS_URS_2024_01/771591241</t>
  </si>
  <si>
    <t>"m.č. 1.05" 4</t>
  </si>
  <si>
    <t>"m.č. 1.07" 4</t>
  </si>
  <si>
    <t>123</t>
  </si>
  <si>
    <t>771591264</t>
  </si>
  <si>
    <t>Izolace podlahy pod dlažbu těsnícími izolačními pásy mezi podlahou a stěnu</t>
  </si>
  <si>
    <t>1281459420</t>
  </si>
  <si>
    <t>https://podminky.urs.cz/item/CS_URS_2024_01/771591264</t>
  </si>
  <si>
    <t xml:space="preserve">"m.č. 1.07" 3,8-0,7 </t>
  </si>
  <si>
    <t>124</t>
  </si>
  <si>
    <t>998771313</t>
  </si>
  <si>
    <t>Přesun hmot pro podlahy z dlaždic stanovený procentní sazbou (%) z ceny vodorovná dopravní vzdálenost do 50 m ruční (bez užití mechanizace) v objektech výšky přes 12 do 24 m</t>
  </si>
  <si>
    <t>1151125570</t>
  </si>
  <si>
    <t>https://podminky.urs.cz/item/CS_URS_2024_01/998771313</t>
  </si>
  <si>
    <t>775</t>
  </si>
  <si>
    <t>Podlahy skládané</t>
  </si>
  <si>
    <t>125</t>
  </si>
  <si>
    <t>775541821</t>
  </si>
  <si>
    <t>Demontáž plovoucích podlah laminátových, dýhovaných, vinylových ap. zaklapávacích (spojených na zámek)</t>
  </si>
  <si>
    <t>1635568998</t>
  </si>
  <si>
    <t>https://podminky.urs.cz/item/CS_URS_2024_01/775541821</t>
  </si>
  <si>
    <t>126</t>
  </si>
  <si>
    <t>775145811</t>
  </si>
  <si>
    <t>Demontáž ostatních prvků skládaných podlah podložek a parozábran volně položených</t>
  </si>
  <si>
    <t>-1628421554</t>
  </si>
  <si>
    <t>https://podminky.urs.cz/item/CS_URS_2024_01/775145811</t>
  </si>
  <si>
    <t>127</t>
  </si>
  <si>
    <t>775411810</t>
  </si>
  <si>
    <t>Demontáž soklíků nebo lišt dřevěných do suti přibíjených</t>
  </si>
  <si>
    <t>-1053132680</t>
  </si>
  <si>
    <t>https://podminky.urs.cz/item/CS_URS_2024_01/775411810</t>
  </si>
  <si>
    <t>"m.č. 1.04" 21,54-1,16*2</t>
  </si>
  <si>
    <t>"m.č. 1.05" 17,7-1,16</t>
  </si>
  <si>
    <t>128</t>
  </si>
  <si>
    <t>775511830</t>
  </si>
  <si>
    <t>Demontáž podlah vlysových do suti bez lišt přibíjených</t>
  </si>
  <si>
    <t>-323068137</t>
  </si>
  <si>
    <t>https://podminky.urs.cz/item/CS_URS_2024_01/775511830</t>
  </si>
  <si>
    <t>776</t>
  </si>
  <si>
    <t>Podlahy povlakové</t>
  </si>
  <si>
    <t>129</t>
  </si>
  <si>
    <t>776201814</t>
  </si>
  <si>
    <t>Demontáž povlakových podlahovin volně položených podlepených páskou</t>
  </si>
  <si>
    <t>-191781870</t>
  </si>
  <si>
    <t>https://podminky.urs.cz/item/CS_URS_2024_01/776201814</t>
  </si>
  <si>
    <t>Stávající stav, 2 vrstvy</t>
  </si>
  <si>
    <t>"m.č. 1.01" 5,76*2</t>
  </si>
  <si>
    <t>"m.č. 1.03" 10,24*2</t>
  </si>
  <si>
    <t>130</t>
  </si>
  <si>
    <t>776410811</t>
  </si>
  <si>
    <t>Demontáž soklíků nebo lišt pryžových nebo plastových</t>
  </si>
  <si>
    <t>217269572</t>
  </si>
  <si>
    <t>https://podminky.urs.cz/item/CS_URS_2024_01/776410811</t>
  </si>
  <si>
    <t>"m.č. 1.01" 11,2-(0,7+0,6+1,16+0,85)</t>
  </si>
  <si>
    <t>"m.č. 1.03" 12,8-0,7</t>
  </si>
  <si>
    <t>131</t>
  </si>
  <si>
    <t>776121321</t>
  </si>
  <si>
    <t>Příprava podkladu povlakových podlah a stěn penetrace neředěná podlah</t>
  </si>
  <si>
    <t>1798673145</t>
  </si>
  <si>
    <t>https://podminky.urs.cz/item/CS_URS_2024_01/776121321</t>
  </si>
  <si>
    <t>132</t>
  </si>
  <si>
    <t>776231111</t>
  </si>
  <si>
    <t>Montáž podlahovin z vinylu lepením lamel nebo čtverců standardním lepidlem</t>
  </si>
  <si>
    <t>476571151</t>
  </si>
  <si>
    <t>https://podminky.urs.cz/item/CS_URS_2024_01/776231111</t>
  </si>
  <si>
    <t>133</t>
  </si>
  <si>
    <t>2841105R</t>
  </si>
  <si>
    <t>vinylová podlahovina tl. 2 mm s vloženým skelným rounem a ochrannou vrstvou PUR laku, specifikace dle standardů</t>
  </si>
  <si>
    <t>451036842</t>
  </si>
  <si>
    <t>54,58*1,1 'Přepočtené koeficientem množství</t>
  </si>
  <si>
    <t>134</t>
  </si>
  <si>
    <t>776421111</t>
  </si>
  <si>
    <t>Montáž lišt obvodových lepených</t>
  </si>
  <si>
    <t>1361930523</t>
  </si>
  <si>
    <t>https://podminky.urs.cz/item/CS_URS_2024_01/776421111</t>
  </si>
  <si>
    <t>"m.č. 1.02" 17,8-1,16</t>
  </si>
  <si>
    <t>"m.č. 1.03" 21,5-(0,8*2+1,16)</t>
  </si>
  <si>
    <t>"m.č. 1.04" 12,1-0,8</t>
  </si>
  <si>
    <t>135</t>
  </si>
  <si>
    <t>2834216R</t>
  </si>
  <si>
    <t>lišta podlahová systémová soklová</t>
  </si>
  <si>
    <t>1313778973</t>
  </si>
  <si>
    <t>46,68*1,02 'Přepočtené koeficientem množství</t>
  </si>
  <si>
    <t>136</t>
  </si>
  <si>
    <t>776421311</t>
  </si>
  <si>
    <t>Montáž lišt přechodových samolepících</t>
  </si>
  <si>
    <t>1124045631</t>
  </si>
  <si>
    <t>https://podminky.urs.cz/item/CS_URS_2024_01/776421311</t>
  </si>
  <si>
    <t>Tabulka ostatních výrobků</t>
  </si>
  <si>
    <t>"ozn. X.3" 0,7*2</t>
  </si>
  <si>
    <t>"ozn. X.4" 0,8</t>
  </si>
  <si>
    <t>137</t>
  </si>
  <si>
    <t>5905413R</t>
  </si>
  <si>
    <t>profil přechodový hliníkový pro PVC podlahy 30 mm</t>
  </si>
  <si>
    <t>1993440107</t>
  </si>
  <si>
    <t>2,2*1,02 'Přepočtené koeficientem množství</t>
  </si>
  <si>
    <t>138</t>
  </si>
  <si>
    <t>998776313</t>
  </si>
  <si>
    <t>Přesun hmot pro podlahy povlakové stanovený procentní sazbou (%) z ceny vodorovná dopravní vzdálenost do 50 m ruční (bez užití mechanizace) v objektech výšky přes 12 do 24 m</t>
  </si>
  <si>
    <t>-1386294040</t>
  </si>
  <si>
    <t>https://podminky.urs.cz/item/CS_URS_2024_01/998776313</t>
  </si>
  <si>
    <t>781</t>
  </si>
  <si>
    <t>Dokončovací práce - obklady</t>
  </si>
  <si>
    <t>139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</si>
  <si>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</si>
  <si>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</si>
  <si>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</si>
  <si>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</si>
  <si>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140</t>
  </si>
  <si>
    <t>781472217</t>
  </si>
  <si>
    <t>Montáž keramických obkladů stěn lepených cementovým flexibilním lepidlem hladkých přes 12 do 19 ks/m2</t>
  </si>
  <si>
    <t>1324966866</t>
  </si>
  <si>
    <t>https://podminky.urs.cz/item/CS_URS_2024_01/781472217</t>
  </si>
  <si>
    <t>m.č. 1.03</t>
  </si>
  <si>
    <t>2,63*0,6</t>
  </si>
  <si>
    <t>(1,55+2,2)*2*3,0</t>
  </si>
  <si>
    <t>m.č. 1.07</t>
  </si>
  <si>
    <t>(0,775+1,775)*2*3,0</t>
  </si>
  <si>
    <t>141</t>
  </si>
  <si>
    <t>5976170R</t>
  </si>
  <si>
    <t>obklad keramický 250x330 mm, glazovaný, slinutý, mechanicky odolný, specifikace dle standardů</t>
  </si>
  <si>
    <t>-293469209</t>
  </si>
  <si>
    <t>36,62*1,1 'Přepočtené koeficientem množství</t>
  </si>
  <si>
    <t>142</t>
  </si>
  <si>
    <t>781492351</t>
  </si>
  <si>
    <t>Obklad - dokončující práce montáž profilu lepeného flexibilním cementovým rychletuhnoucím lepidlem ukončovacího</t>
  </si>
  <si>
    <t>-1371242815</t>
  </si>
  <si>
    <t>https://podminky.urs.cz/item/CS_URS_2024_01/781492351</t>
  </si>
  <si>
    <t>"m.č. 1.05" (1,55+2,2)*2</t>
  </si>
  <si>
    <t>"m.č. 1.07" (0,775+1,775)*2</t>
  </si>
  <si>
    <t>143</t>
  </si>
  <si>
    <t>1941600R</t>
  </si>
  <si>
    <t>lišta ukončovací, specifikace dle PD</t>
  </si>
  <si>
    <t>468012503</t>
  </si>
  <si>
    <t>12,6*1,05 'Přepočtené koeficientem množství</t>
  </si>
  <si>
    <t>144</t>
  </si>
  <si>
    <t>781495115</t>
  </si>
  <si>
    <t>Obklad - dokončující práce ostatní práce spárování silikonem</t>
  </si>
  <si>
    <t>260969974</t>
  </si>
  <si>
    <t>https://podminky.urs.cz/item/CS_URS_2024_01/781495115</t>
  </si>
  <si>
    <t>kouty</t>
  </si>
  <si>
    <t>"m.č. 1.05" 4*3,0</t>
  </si>
  <si>
    <t>"m.č. 1.07" 4*3,0</t>
  </si>
  <si>
    <t>145</t>
  </si>
  <si>
    <t>781131112</t>
  </si>
  <si>
    <t>Izolace stěny pod obklad izolace nátěrem nebo stěrkou ve dvou vrstvách</t>
  </si>
  <si>
    <t>907928971</t>
  </si>
  <si>
    <t>https://podminky.urs.cz/item/CS_URS_2024_01/781131112</t>
  </si>
  <si>
    <t>"sprchový kout" 1,5*2*3,0</t>
  </si>
  <si>
    <t>"umyvadlo" 1,5*2,0</t>
  </si>
  <si>
    <t>"dřez" 1,8*0,6</t>
  </si>
  <si>
    <t>146</t>
  </si>
  <si>
    <t>781131241</t>
  </si>
  <si>
    <t>Izolace stěny pod obklad izolace těsnícími izolačními pásy vnitřní kout</t>
  </si>
  <si>
    <t>-1624016969</t>
  </si>
  <si>
    <t>https://podminky.urs.cz/item/CS_URS_2024_01/781131241</t>
  </si>
  <si>
    <t>147</t>
  </si>
  <si>
    <t>998781313</t>
  </si>
  <si>
    <t>Přesun hmot pro obklady keramické stanovený procentní sazbou (%) z ceny vodorovná dopravní vzdálenost do 50 m ruční (bez užití mechanizace) v objektech výšky přes 12 do 24 m</t>
  </si>
  <si>
    <t>411741750</t>
  </si>
  <si>
    <t>https://podminky.urs.cz/item/CS_URS_2024_01/998781313</t>
  </si>
  <si>
    <t>784</t>
  </si>
  <si>
    <t>Dokončovací práce - malby a tapety</t>
  </si>
  <si>
    <t>148</t>
  </si>
  <si>
    <t>784121001</t>
  </si>
  <si>
    <t>Oškrabání malby v místnostech výšky do 3,80 m</t>
  </si>
  <si>
    <t>-482256329</t>
  </si>
  <si>
    <t>https://podminky.urs.cz/item/CS_URS_2024_01/784121001</t>
  </si>
  <si>
    <t>předpoklad otlučených omítek 30%</t>
  </si>
  <si>
    <t>"otlučené stropy" 56,22*0,7</t>
  </si>
  <si>
    <t>"otlučené stěny" 167,532*0,7</t>
  </si>
  <si>
    <t>149</t>
  </si>
  <si>
    <t>784121011</t>
  </si>
  <si>
    <t>Rozmývání podkladu po oškrabání malby v místnostech výšky do 3,80 m</t>
  </si>
  <si>
    <t>-143535270</t>
  </si>
  <si>
    <t>https://podminky.urs.cz/item/CS_URS_2024_01/784121011</t>
  </si>
  <si>
    <t>150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</si>
  <si>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</si>
  <si>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</si>
  <si>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</si>
  <si>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</si>
  <si>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m.č. 1.01</t>
  </si>
  <si>
    <t>9,5*3,0+4,08</t>
  </si>
  <si>
    <t>m.č. 1.02</t>
  </si>
  <si>
    <t>17,68*3,5+17,49</t>
  </si>
  <si>
    <t>20,9*3,55+28,08</t>
  </si>
  <si>
    <t>m.č. 1.04</t>
  </si>
  <si>
    <t>12,2*3,55+9,01</t>
  </si>
  <si>
    <t>7,5*3,0+3,41</t>
  </si>
  <si>
    <t>m.č. 1.06</t>
  </si>
  <si>
    <t>5,3*2,2+1,64</t>
  </si>
  <si>
    <t>3,8*3,0+0,92</t>
  </si>
  <si>
    <t>chodba po zazdění dveří</t>
  </si>
  <si>
    <t>odpočet obkladů</t>
  </si>
  <si>
    <t>-36,62</t>
  </si>
  <si>
    <t>151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</si>
  <si>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</si>
  <si>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</si>
  <si>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</si>
  <si>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</si>
  <si>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152</t>
  </si>
  <si>
    <t>784660R01</t>
  </si>
  <si>
    <t>Linkrustace s vrchním nátěrem latexovým v místnostech výšky do 3,80 m</t>
  </si>
  <si>
    <t>1419892144</t>
  </si>
  <si>
    <t>Poznámka k položce:_x000D_
dekorační stěrka pro tvorbu linkrust - vzor dle stávající_x000D_
olejový nátěr - barevnost dle stávající</t>
  </si>
  <si>
    <t>"skladba W.7" 1,0*1,8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</si>
  <si>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</si>
  <si>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</si>
  <si>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</si>
  <si>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</si>
  <si>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</si>
  <si>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</si>
  <si>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</si>
  <si>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</si>
  <si>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Opravy odpadního potrubí plastového vsazení odbočky</t>
  </si>
  <si>
    <t>ks</t>
  </si>
  <si>
    <t>1.02</t>
  </si>
  <si>
    <t>HT50 vč. tvarovek, dodávka a montáž</t>
  </si>
  <si>
    <t>bm</t>
  </si>
  <si>
    <t>1.03</t>
  </si>
  <si>
    <t>objímka instalační pevná dvoušroubová DN 50</t>
  </si>
  <si>
    <t>1.04</t>
  </si>
  <si>
    <t>HT70 vč. tvarovek, dodávka a montáž</t>
  </si>
  <si>
    <t>1.05</t>
  </si>
  <si>
    <t>objímka instalační pevná dvoušroubová DN 70</t>
  </si>
  <si>
    <t>1.06</t>
  </si>
  <si>
    <t>HT110 vč. tvarovek, dodávka a montáž</t>
  </si>
  <si>
    <t>1.07</t>
  </si>
  <si>
    <t>objímka instalační pevná dvoušroubová DN 110</t>
  </si>
  <si>
    <t>1.08</t>
  </si>
  <si>
    <t>Vyměření přípojek na potrubí vyvedení a upevnění odpadních výpustek DN 50</t>
  </si>
  <si>
    <t>1.09</t>
  </si>
  <si>
    <t>Vyměření přípojek na potrubí vyvedení a upevnění odpadních výpustek DN 110</t>
  </si>
  <si>
    <t>1.10</t>
  </si>
  <si>
    <t>Zápachové uzávěrky podomítkové (Pe) s krycí deskou pro pračku a myčku DN 40/50 s přípojem vody a elektřiny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</si>
  <si>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</si>
  <si>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</si>
  <si>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</si>
  <si>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</si>
  <si>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</si>
  <si>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</si>
  <si>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</si>
  <si>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</si>
  <si>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</si>
  <si>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</si>
  <si>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</si>
  <si>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</si>
  <si>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</si>
  <si>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</si>
  <si>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</si>
  <si>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 odvodňovacím ventilem G 3/4"</t>
  </si>
  <si>
    <t>3.</t>
  </si>
  <si>
    <t>Montáž zařizovacích předmětů</t>
  </si>
  <si>
    <t>3.01</t>
  </si>
  <si>
    <t>Geberit modul do jádra včetně klozetu a sedátka, dodávka a montáž</t>
  </si>
  <si>
    <t>3.02</t>
  </si>
  <si>
    <t>Umyvadla keramická bílá bez výtokových armatur připevněná na stěnu šrouby bez sloupu nebo krytu na sifon, šířka umyvadla 650 mm, hloubka 500 mm</t>
  </si>
  <si>
    <t>3.03</t>
  </si>
  <si>
    <t>Sprchové vaničky litý mramor obdélníkové 1000x800 mm</t>
  </si>
  <si>
    <t>3.04</t>
  </si>
  <si>
    <t>Rohový sprchový kout s výplní čirého skla, posuvný systém otevírání, 1000x800 mm</t>
  </si>
  <si>
    <t>3.05</t>
  </si>
  <si>
    <t>Dřezy bez výtokových armatur jednoduché se zápachovou uzávěrkou nerezové</t>
  </si>
  <si>
    <t>3.06</t>
  </si>
  <si>
    <t>Umyvadlová stojánková baterie páková s výpustí, dodávka a montáž</t>
  </si>
  <si>
    <t>3.07</t>
  </si>
  <si>
    <t>Dřezová stojánková baterie páková s výpustí, dodávka a montáž</t>
  </si>
  <si>
    <t>3.08</t>
  </si>
  <si>
    <t>Baterie sprchové montáž nástěnných baterií s nastavitelnou výškou sprchy</t>
  </si>
  <si>
    <t>3.09</t>
  </si>
  <si>
    <t>Baterie sprchová páková včetně sprchové soupravy 150mm chrom</t>
  </si>
  <si>
    <t>3.10</t>
  </si>
  <si>
    <t>Ventily odpadní pro zařizovací předměty dřezové s přepadem G 6/4"</t>
  </si>
  <si>
    <t>3.11</t>
  </si>
  <si>
    <t>Zápachové uzávěrky zařizovacích předmětů pro umyvadla DN 40</t>
  </si>
  <si>
    <t>3.12</t>
  </si>
  <si>
    <t>Zápachové uzávěrky zařizovacích předmětů pro dřezy DN 40/50</t>
  </si>
  <si>
    <t>3.13</t>
  </si>
  <si>
    <t>Zápachové uzávěrky zařizovacích předmětů pro vany sprchových koutů s kulovým kloubem na odtoku DN 40/50</t>
  </si>
  <si>
    <t>3.14</t>
  </si>
  <si>
    <t>Elektrický cviclý ohřívač vody objem 120l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</si>
  <si>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</si>
  <si>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</si>
  <si>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</si>
  <si>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</si>
  <si>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</si>
  <si>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</si>
  <si>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</si>
  <si>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VZT - Vzduchotechnika</t>
  </si>
  <si>
    <t>1. - Vzduchotechnika</t>
  </si>
  <si>
    <t>Montáž ventilátoru diagonálního nízkotlakého potrubního nevýbušného, průměru do 100 mm</t>
  </si>
  <si>
    <t>Ventiláor axiální diagonální potrubní dvouotáčkový plastový IP44 připojení D 100mm; s doběhem</t>
  </si>
  <si>
    <t>Montáž talířových ventilů, anemostatů, dýz talířového ventilu, průměru do 100 mm</t>
  </si>
  <si>
    <t>Ventil talířový pro přívod a odvod vzduchu plastový D 100mm</t>
  </si>
  <si>
    <t>Montáž odsávacích stropů, zákrytů odsávacího zákrytu (digestoř) bytového vestavěného</t>
  </si>
  <si>
    <t>odsavač par vestavěný výsuvný (digestoř) nerez, cirkulační s tukových a uhlíkovýcm filtrem, max. výkon 300 m3/hod</t>
  </si>
  <si>
    <t>Montáž ostatních zařízení uzavírací klapky do kruhového potrubí bez příruby, průměru do 100 mm</t>
  </si>
  <si>
    <t>klapka kruhová zpětná Pz D 100mm; samotížná</t>
  </si>
  <si>
    <t>Montáž spiro potrubí průměru D 100 mm, vč. tvarovek</t>
  </si>
  <si>
    <t>Spiro potrbí z pozinku D 100 mm</t>
  </si>
  <si>
    <t>1.11</t>
  </si>
  <si>
    <t>Montáž potrubí ohebného kruhového izolovaného minerální vatou zAl folie, průměru přes 100 do 200 mm</t>
  </si>
  <si>
    <t>1.12</t>
  </si>
  <si>
    <t>hadice ohebná z Al s tepelnou izolací 25mm, délka 10m D 100mm</t>
  </si>
  <si>
    <t>1.13</t>
  </si>
  <si>
    <t>Závěs kruhového potrubí pomocí objímky, kotvené do betonu průměru potrubí přes 100 do 200 mm</t>
  </si>
  <si>
    <t>1.14</t>
  </si>
  <si>
    <t>Protipožární ochrana vzduchotechnického potrubí prostup kruhového potrubí stěnou, průměru potrubí do 100 mm</t>
  </si>
  <si>
    <t>ÚT - Vytápění</t>
  </si>
  <si>
    <t>1. - elektrické přímotopy</t>
  </si>
  <si>
    <t>2. - ostatní</t>
  </si>
  <si>
    <t>elektrické přímotopy</t>
  </si>
  <si>
    <t>1.1</t>
  </si>
  <si>
    <t>elektrický přímotop s programovatelným regulátorem, výkon min 0,9 kW dodávka a montáž</t>
  </si>
  <si>
    <t>Poznámka k položce:_x000D_
včetně upevnění</t>
  </si>
  <si>
    <t>1.2</t>
  </si>
  <si>
    <t>elektrický přímotop s programovatelným regulátorem, výkon min 1,3 kW dodávka a montáž</t>
  </si>
  <si>
    <t>1.3</t>
  </si>
  <si>
    <t>elektrické trubkové těleso s integrovaným regulátorem teploty, výkon min 0,3 kW dodávka a montáž</t>
  </si>
  <si>
    <t>ostatní</t>
  </si>
  <si>
    <t>2.1</t>
  </si>
  <si>
    <t>elektrorevize - dodávka profese elektro</t>
  </si>
  <si>
    <t>EL - Elektroinstalace</t>
  </si>
  <si>
    <t>EL001</t>
  </si>
  <si>
    <t>Dvojnásobná zásuvka</t>
  </si>
  <si>
    <t>EL002</t>
  </si>
  <si>
    <t>Dvoupólový vypínač</t>
  </si>
  <si>
    <t>EL003</t>
  </si>
  <si>
    <t>El. vývod 1-fázový</t>
  </si>
  <si>
    <t>EL004</t>
  </si>
  <si>
    <t>El. vývod 3-fázový</t>
  </si>
  <si>
    <t>EL005</t>
  </si>
  <si>
    <t>Křížový vypínač</t>
  </si>
  <si>
    <t>EL006</t>
  </si>
  <si>
    <t>Střídavý vypínač</t>
  </si>
  <si>
    <t>EL007</t>
  </si>
  <si>
    <t>Střídavý vypínač dvojitý</t>
  </si>
  <si>
    <t>EL008</t>
  </si>
  <si>
    <t>Trojitá zásuvka</t>
  </si>
  <si>
    <t>EL009</t>
  </si>
  <si>
    <t>Vypínač</t>
  </si>
  <si>
    <t>EL010</t>
  </si>
  <si>
    <t>Zásuvka</t>
  </si>
  <si>
    <t>EL011</t>
  </si>
  <si>
    <t>Zásuvka STA</t>
  </si>
  <si>
    <t>EL012</t>
  </si>
  <si>
    <t>Zásuvka LAN</t>
  </si>
  <si>
    <t>EL013</t>
  </si>
  <si>
    <t>KU68</t>
  </si>
  <si>
    <t>EL014</t>
  </si>
  <si>
    <t>Svítidlo</t>
  </si>
  <si>
    <t>EL015</t>
  </si>
  <si>
    <t>Objímka E27</t>
  </si>
  <si>
    <t>EL016</t>
  </si>
  <si>
    <t>domácí telefon - dle typu systému</t>
  </si>
  <si>
    <t>EL017</t>
  </si>
  <si>
    <t>požární čidlo</t>
  </si>
  <si>
    <t>EL018</t>
  </si>
  <si>
    <t>CYKY-J 5x2,5</t>
  </si>
  <si>
    <t>EL019</t>
  </si>
  <si>
    <t>CYKY-J 3x2,5</t>
  </si>
  <si>
    <t>EL020</t>
  </si>
  <si>
    <t>CYKY-J 3x1,5</t>
  </si>
  <si>
    <t>EL021</t>
  </si>
  <si>
    <t>CYKY-O 3x1,5</t>
  </si>
  <si>
    <t>EL022</t>
  </si>
  <si>
    <t>CY6žz</t>
  </si>
  <si>
    <t>EL038</t>
  </si>
  <si>
    <t>UTP cat.5e</t>
  </si>
  <si>
    <t>2110139008</t>
  </si>
  <si>
    <t>EL039</t>
  </si>
  <si>
    <t>Koaxiál 75 Ohm</t>
  </si>
  <si>
    <t>101888798</t>
  </si>
  <si>
    <t>EL023</t>
  </si>
  <si>
    <t>rozvaděč R1</t>
  </si>
  <si>
    <t>EL024</t>
  </si>
  <si>
    <t>svorky Wago</t>
  </si>
  <si>
    <t>EL025</t>
  </si>
  <si>
    <t>trubka 2323</t>
  </si>
  <si>
    <t>EL026</t>
  </si>
  <si>
    <t>úprava RE</t>
  </si>
  <si>
    <t>hod</t>
  </si>
  <si>
    <t>EL027</t>
  </si>
  <si>
    <t>montážní práce</t>
  </si>
  <si>
    <t>EL028</t>
  </si>
  <si>
    <t>stavební přípomoce</t>
  </si>
  <si>
    <t>EL029</t>
  </si>
  <si>
    <t>PPV</t>
  </si>
  <si>
    <t>EL030</t>
  </si>
  <si>
    <t>doprava</t>
  </si>
  <si>
    <t>EL031</t>
  </si>
  <si>
    <t>přesun</t>
  </si>
  <si>
    <t>EL032</t>
  </si>
  <si>
    <t>dokumentace SPS</t>
  </si>
  <si>
    <t>EL033</t>
  </si>
  <si>
    <t>přípomoc reviznímu technikovi</t>
  </si>
  <si>
    <t>EL034</t>
  </si>
  <si>
    <t>výchozí revize</t>
  </si>
  <si>
    <t>EL035</t>
  </si>
  <si>
    <t>poplatky za hlavní jistič - distributor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</si>
  <si>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</si>
  <si>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</si>
  <si>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</si>
  <si>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</si>
  <si>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</si>
  <si>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</si>
  <si>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</si>
  <si>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</si>
  <si>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</si>
  <si>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</si>
  <si>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</si>
  <si>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-944900144</t>
  </si>
  <si>
    <t>https://podminky.urs.cz/item/CS_URS_2024_01/013254000</t>
  </si>
  <si>
    <t>VRN3</t>
  </si>
  <si>
    <t>Zařízení staveniště</t>
  </si>
  <si>
    <t>030001000</t>
  </si>
  <si>
    <t>Kč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</si>
  <si>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</si>
  <si>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</si>
  <si>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</si>
  <si>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</si>
  <si>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</si>
  <si>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</si>
  <si>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</si>
  <si>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</si>
  <si>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</si>
  <si>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</si>
  <si>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</si>
  <si>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</si>
  <si>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</si>
  <si>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</si>
  <si>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</si>
  <si>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</si>
  <si>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</si>
  <si>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</si>
  <si>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</si>
  <si>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</si>
  <si>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</si>
  <si>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</si>
  <si>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</si>
  <si>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648375023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</si>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</sst>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44" fontId="54" fillId="0" borderId="0" applyFont="0" applyFill="0" applyBorder="0" applyAlignment="0" applyProtection="0"/>
  </cellStyleXfs>
  <cellXfs count="3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23" fillId="0" borderId="23" xfId="0" applyFont="1" applyBorder="1" applyAlignment="1">
      <alignment horizontal="center" vertical="center" wrapText="1"/>
    </xf>
    <xf numFmtId="4" fontId="24" fillId="0" borderId="32" xfId="0" applyNumberFormat="1" applyFont="1" applyBorder="1"/>
    <xf numFmtId="0" fontId="8" fillId="0" borderId="33" xfId="0" applyFont="1" applyBorder="1"/>
    <xf numFmtId="0" fontId="23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0" fillId="0" borderId="34" xfId="0" applyFont="1" applyBorder="1" applyAlignment="1">
      <alignment vertical="center"/>
    </xf>
    <xf numFmtId="0" fontId="23" fillId="0" borderId="34" xfId="0" applyFont="1" applyBorder="1" applyAlignment="1">
      <alignment horizontal="left" vertical="center"/>
    </xf>
    <xf numFmtId="0" fontId="22" fillId="4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5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168" fontId="55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5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965045113" TargetMode="External"/><Relationship Id="rId21" Type="http://schemas.openxmlformats.org/officeDocument/2006/relationships/hyperlink" Target="https://podminky.urs.cz/item/CS_URS_2024_01/962031132" TargetMode="External"/><Relationship Id="rId42" Type="http://schemas.openxmlformats.org/officeDocument/2006/relationships/hyperlink" Target="https://podminky.urs.cz/item/CS_URS_2024_01/953845121" TargetMode="External"/><Relationship Id="rId47" Type="http://schemas.openxmlformats.org/officeDocument/2006/relationships/hyperlink" Target="https://podminky.urs.cz/item/CS_URS_2024_01/997013601" TargetMode="External"/><Relationship Id="rId63" Type="http://schemas.openxmlformats.org/officeDocument/2006/relationships/hyperlink" Target="https://podminky.urs.cz/item/CS_URS_2024_01/763111714" TargetMode="External"/><Relationship Id="rId68" Type="http://schemas.openxmlformats.org/officeDocument/2006/relationships/hyperlink" Target="https://podminky.urs.cz/item/CS_URS_2024_01/763173113" TargetMode="External"/><Relationship Id="rId84" Type="http://schemas.openxmlformats.org/officeDocument/2006/relationships/hyperlink" Target="https://podminky.urs.cz/item/CS_URS_2024_01/998766313" TargetMode="External"/><Relationship Id="rId89" Type="http://schemas.openxmlformats.org/officeDocument/2006/relationships/hyperlink" Target="https://podminky.urs.cz/item/CS_URS_2024_01/771591115" TargetMode="External"/><Relationship Id="rId112" Type="http://schemas.openxmlformats.org/officeDocument/2006/relationships/hyperlink" Target="https://podminky.urs.cz/item/CS_URS_2024_01/784121001" TargetMode="External"/><Relationship Id="rId16" Type="http://schemas.openxmlformats.org/officeDocument/2006/relationships/hyperlink" Target="https://podminky.urs.cz/item/CS_URS_2024_01/631311115" TargetMode="External"/><Relationship Id="rId107" Type="http://schemas.openxmlformats.org/officeDocument/2006/relationships/hyperlink" Target="https://podminky.urs.cz/item/CS_URS_2024_01/781492351" TargetMode="External"/><Relationship Id="rId11" Type="http://schemas.openxmlformats.org/officeDocument/2006/relationships/hyperlink" Target="https://podminky.urs.cz/item/CS_URS_2024_01/612135101" TargetMode="External"/><Relationship Id="rId24" Type="http://schemas.openxmlformats.org/officeDocument/2006/relationships/hyperlink" Target="https://podminky.urs.cz/item/CS_URS_2024_01/965042131" TargetMode="External"/><Relationship Id="rId32" Type="http://schemas.openxmlformats.org/officeDocument/2006/relationships/hyperlink" Target="https://podminky.urs.cz/item/CS_URS_2024_01/971033621" TargetMode="External"/><Relationship Id="rId37" Type="http://schemas.openxmlformats.org/officeDocument/2006/relationships/hyperlink" Target="https://podminky.urs.cz/item/CS_URS_2024_01/974031666" TargetMode="External"/><Relationship Id="rId40" Type="http://schemas.openxmlformats.org/officeDocument/2006/relationships/hyperlink" Target="https://podminky.urs.cz/item/CS_URS_2024_01/978059541" TargetMode="External"/><Relationship Id="rId45" Type="http://schemas.openxmlformats.org/officeDocument/2006/relationships/hyperlink" Target="https://podminky.urs.cz/item/CS_URS_2024_01/997013501" TargetMode="External"/><Relationship Id="rId53" Type="http://schemas.openxmlformats.org/officeDocument/2006/relationships/hyperlink" Target="https://podminky.urs.cz/item/CS_URS_2024_01/998713313" TargetMode="External"/><Relationship Id="rId58" Type="http://schemas.openxmlformats.org/officeDocument/2006/relationships/hyperlink" Target="https://podminky.urs.cz/item/CS_URS_2024_01/725820802" TargetMode="External"/><Relationship Id="rId66" Type="http://schemas.openxmlformats.org/officeDocument/2006/relationships/hyperlink" Target="https://podminky.urs.cz/item/CS_URS_2024_01/763121712" TargetMode="External"/><Relationship Id="rId74" Type="http://schemas.openxmlformats.org/officeDocument/2006/relationships/hyperlink" Target="https://podminky.urs.cz/item/CS_URS_2024_01/763131761" TargetMode="External"/><Relationship Id="rId79" Type="http://schemas.openxmlformats.org/officeDocument/2006/relationships/hyperlink" Target="https://podminky.urs.cz/item/CS_URS_2024_01/763121921" TargetMode="External"/><Relationship Id="rId87" Type="http://schemas.openxmlformats.org/officeDocument/2006/relationships/hyperlink" Target="https://podminky.urs.cz/item/CS_URS_2024_01/771577211" TargetMode="External"/><Relationship Id="rId102" Type="http://schemas.openxmlformats.org/officeDocument/2006/relationships/hyperlink" Target="https://podminky.urs.cz/item/CS_URS_2024_01/776421111" TargetMode="External"/><Relationship Id="rId110" Type="http://schemas.openxmlformats.org/officeDocument/2006/relationships/hyperlink" Target="https://podminky.urs.cz/item/CS_URS_2024_01/781131241" TargetMode="External"/><Relationship Id="rId115" Type="http://schemas.openxmlformats.org/officeDocument/2006/relationships/hyperlink" Target="https://podminky.urs.cz/item/CS_URS_2024_01/784211101" TargetMode="External"/><Relationship Id="rId5" Type="http://schemas.openxmlformats.org/officeDocument/2006/relationships/hyperlink" Target="https://podminky.urs.cz/item/CS_URS_2024_01/619996127" TargetMode="External"/><Relationship Id="rId61" Type="http://schemas.openxmlformats.org/officeDocument/2006/relationships/hyperlink" Target="https://podminky.urs.cz/item/CS_URS_2024_01/763111314" TargetMode="External"/><Relationship Id="rId82" Type="http://schemas.openxmlformats.org/officeDocument/2006/relationships/hyperlink" Target="https://podminky.urs.cz/item/CS_URS_2024_01/998763513" TargetMode="External"/><Relationship Id="rId90" Type="http://schemas.openxmlformats.org/officeDocument/2006/relationships/hyperlink" Target="https://podminky.urs.cz/item/CS_URS_2024_01/771591112" TargetMode="External"/><Relationship Id="rId95" Type="http://schemas.openxmlformats.org/officeDocument/2006/relationships/hyperlink" Target="https://podminky.urs.cz/item/CS_URS_2024_01/775145811" TargetMode="External"/><Relationship Id="rId19" Type="http://schemas.openxmlformats.org/officeDocument/2006/relationships/hyperlink" Target="https://podminky.urs.cz/item/CS_URS_2024_01/634111113" TargetMode="External"/><Relationship Id="rId14" Type="http://schemas.openxmlformats.org/officeDocument/2006/relationships/hyperlink" Target="https://podminky.urs.cz/item/CS_URS_2024_01/612181001" TargetMode="External"/><Relationship Id="rId22" Type="http://schemas.openxmlformats.org/officeDocument/2006/relationships/hyperlink" Target="https://podminky.urs.cz/item/CS_URS_2024_01/962031133" TargetMode="External"/><Relationship Id="rId27" Type="http://schemas.openxmlformats.org/officeDocument/2006/relationships/hyperlink" Target="https://podminky.urs.cz/item/CS_URS_2024_01/965083112" TargetMode="External"/><Relationship Id="rId30" Type="http://schemas.openxmlformats.org/officeDocument/2006/relationships/hyperlink" Target="https://podminky.urs.cz/item/CS_URS_2024_01/968062456" TargetMode="External"/><Relationship Id="rId35" Type="http://schemas.openxmlformats.org/officeDocument/2006/relationships/hyperlink" Target="https://podminky.urs.cz/item/CS_URS_2024_01/974031142" TargetMode="External"/><Relationship Id="rId43" Type="http://schemas.openxmlformats.org/officeDocument/2006/relationships/hyperlink" Target="https://podminky.urs.cz/item/CS_URS_2024_01/952901111" TargetMode="External"/><Relationship Id="rId48" Type="http://schemas.openxmlformats.org/officeDocument/2006/relationships/hyperlink" Target="https://podminky.urs.cz/item/CS_URS_2024_01/997013603" TargetMode="External"/><Relationship Id="rId56" Type="http://schemas.openxmlformats.org/officeDocument/2006/relationships/hyperlink" Target="https://podminky.urs.cz/item/CS_URS_2024_01/725530823" TargetMode="External"/><Relationship Id="rId64" Type="http://schemas.openxmlformats.org/officeDocument/2006/relationships/hyperlink" Target="https://podminky.urs.cz/item/CS_URS_2024_01/763121415" TargetMode="External"/><Relationship Id="rId69" Type="http://schemas.openxmlformats.org/officeDocument/2006/relationships/hyperlink" Target="https://podminky.urs.cz/item/CS_URS_2024_01/763173111" TargetMode="External"/><Relationship Id="rId77" Type="http://schemas.openxmlformats.org/officeDocument/2006/relationships/hyperlink" Target="https://podminky.urs.cz/item/CS_URS_2024_01/763131912" TargetMode="External"/><Relationship Id="rId100" Type="http://schemas.openxmlformats.org/officeDocument/2006/relationships/hyperlink" Target="https://podminky.urs.cz/item/CS_URS_2024_01/776121321" TargetMode="External"/><Relationship Id="rId105" Type="http://schemas.openxmlformats.org/officeDocument/2006/relationships/hyperlink" Target="https://podminky.urs.cz/item/CS_URS_2024_01/781121011" TargetMode="External"/><Relationship Id="rId113" Type="http://schemas.openxmlformats.org/officeDocument/2006/relationships/hyperlink" Target="https://podminky.urs.cz/item/CS_URS_2024_01/784121011" TargetMode="External"/><Relationship Id="rId8" Type="http://schemas.openxmlformats.org/officeDocument/2006/relationships/hyperlink" Target="https://podminky.urs.cz/item/CS_URS_2024_01/611325417" TargetMode="External"/><Relationship Id="rId51" Type="http://schemas.openxmlformats.org/officeDocument/2006/relationships/hyperlink" Target="https://podminky.urs.cz/item/CS_URS_2024_01/998018003" TargetMode="External"/><Relationship Id="rId72" Type="http://schemas.openxmlformats.org/officeDocument/2006/relationships/hyperlink" Target="https://podminky.urs.cz/item/CS_URS_2024_01/763121714" TargetMode="External"/><Relationship Id="rId80" Type="http://schemas.openxmlformats.org/officeDocument/2006/relationships/hyperlink" Target="https://podminky.urs.cz/item/CS_URS_2024_01/763172382" TargetMode="External"/><Relationship Id="rId85" Type="http://schemas.openxmlformats.org/officeDocument/2006/relationships/hyperlink" Target="https://podminky.urs.cz/item/CS_URS_2024_01/771121011" TargetMode="External"/><Relationship Id="rId93" Type="http://schemas.openxmlformats.org/officeDocument/2006/relationships/hyperlink" Target="https://podminky.urs.cz/item/CS_URS_2024_01/998771313" TargetMode="External"/><Relationship Id="rId98" Type="http://schemas.openxmlformats.org/officeDocument/2006/relationships/hyperlink" Target="https://podminky.urs.cz/item/CS_URS_2024_01/776201814" TargetMode="External"/><Relationship Id="rId3" Type="http://schemas.openxmlformats.org/officeDocument/2006/relationships/hyperlink" Target="https://podminky.urs.cz/item/CS_URS_2024_01/317168053" TargetMode="External"/><Relationship Id="rId12" Type="http://schemas.openxmlformats.org/officeDocument/2006/relationships/hyperlink" Target="https://podminky.urs.cz/item/CS_URS_2024_01/612131121" TargetMode="External"/><Relationship Id="rId17" Type="http://schemas.openxmlformats.org/officeDocument/2006/relationships/hyperlink" Target="https://podminky.urs.cz/item/CS_URS_2024_01/631319171" TargetMode="External"/><Relationship Id="rId25" Type="http://schemas.openxmlformats.org/officeDocument/2006/relationships/hyperlink" Target="https://podminky.urs.cz/item/CS_URS_2024_01/965045112" TargetMode="External"/><Relationship Id="rId33" Type="http://schemas.openxmlformats.org/officeDocument/2006/relationships/hyperlink" Target="https://podminky.urs.cz/item/CS_URS_2024_01/971033641" TargetMode="External"/><Relationship Id="rId38" Type="http://schemas.openxmlformats.org/officeDocument/2006/relationships/hyperlink" Target="https://podminky.urs.cz/item/CS_URS_2024_01/978011141" TargetMode="External"/><Relationship Id="rId46" Type="http://schemas.openxmlformats.org/officeDocument/2006/relationships/hyperlink" Target="https://podminky.urs.cz/item/CS_URS_2024_01/997013509" TargetMode="External"/><Relationship Id="rId59" Type="http://schemas.openxmlformats.org/officeDocument/2006/relationships/hyperlink" Target="https://podminky.urs.cz/item/CS_URS_2024_01/762511843" TargetMode="External"/><Relationship Id="rId67" Type="http://schemas.openxmlformats.org/officeDocument/2006/relationships/hyperlink" Target="https://podminky.urs.cz/item/CS_URS_2024_01/763164521" TargetMode="External"/><Relationship Id="rId103" Type="http://schemas.openxmlformats.org/officeDocument/2006/relationships/hyperlink" Target="https://podminky.urs.cz/item/CS_URS_2024_01/776421311" TargetMode="External"/><Relationship Id="rId108" Type="http://schemas.openxmlformats.org/officeDocument/2006/relationships/hyperlink" Target="https://podminky.urs.cz/item/CS_URS_2024_01/781495115" TargetMode="External"/><Relationship Id="rId116" Type="http://schemas.openxmlformats.org/officeDocument/2006/relationships/drawing" Target="../drawings/drawing2.xml"/><Relationship Id="rId20" Type="http://schemas.openxmlformats.org/officeDocument/2006/relationships/hyperlink" Target="https://podminky.urs.cz/item/CS_URS_2024_01/949101111" TargetMode="External"/><Relationship Id="rId41" Type="http://schemas.openxmlformats.org/officeDocument/2006/relationships/hyperlink" Target="https://podminky.urs.cz/item/CS_URS_2024_01/953845111" TargetMode="External"/><Relationship Id="rId54" Type="http://schemas.openxmlformats.org/officeDocument/2006/relationships/hyperlink" Target="https://podminky.urs.cz/item/CS_URS_2024_01/725110811" TargetMode="External"/><Relationship Id="rId62" Type="http://schemas.openxmlformats.org/officeDocument/2006/relationships/hyperlink" Target="https://podminky.urs.cz/item/CS_URS_2024_01/763111417" TargetMode="External"/><Relationship Id="rId70" Type="http://schemas.openxmlformats.org/officeDocument/2006/relationships/hyperlink" Target="https://podminky.urs.cz/item/CS_URS_2024_01/763181421" TargetMode="External"/><Relationship Id="rId75" Type="http://schemas.openxmlformats.org/officeDocument/2006/relationships/hyperlink" Target="https://podminky.urs.cz/item/CS_URS_2024_01/763131765" TargetMode="External"/><Relationship Id="rId83" Type="http://schemas.openxmlformats.org/officeDocument/2006/relationships/hyperlink" Target="https://podminky.urs.cz/item/CS_URS_2024_01/766691915" TargetMode="External"/><Relationship Id="rId88" Type="http://schemas.openxmlformats.org/officeDocument/2006/relationships/hyperlink" Target="https://podminky.urs.cz/item/CS_URS_2024_01/771474113" TargetMode="External"/><Relationship Id="rId91" Type="http://schemas.openxmlformats.org/officeDocument/2006/relationships/hyperlink" Target="https://podminky.urs.cz/item/CS_URS_2024_01/771591241" TargetMode="External"/><Relationship Id="rId96" Type="http://schemas.openxmlformats.org/officeDocument/2006/relationships/hyperlink" Target="https://podminky.urs.cz/item/CS_URS_2024_01/775411810" TargetMode="External"/><Relationship Id="rId111" Type="http://schemas.openxmlformats.org/officeDocument/2006/relationships/hyperlink" Target="https://podminky.urs.cz/item/CS_URS_2024_01/998781313" TargetMode="External"/><Relationship Id="rId1" Type="http://schemas.openxmlformats.org/officeDocument/2006/relationships/hyperlink" Target="https://podminky.urs.cz/item/CS_URS_2024_01/310232015" TargetMode="External"/><Relationship Id="rId6" Type="http://schemas.openxmlformats.org/officeDocument/2006/relationships/hyperlink" Target="https://podminky.urs.cz/item/CS_URS_2024_01/629991011" TargetMode="External"/><Relationship Id="rId15" Type="http://schemas.openxmlformats.org/officeDocument/2006/relationships/hyperlink" Target="https://podminky.urs.cz/item/CS_URS_2024_01/612325225" TargetMode="External"/><Relationship Id="rId23" Type="http://schemas.openxmlformats.org/officeDocument/2006/relationships/hyperlink" Target="https://podminky.urs.cz/item/CS_URS_2024_01/965081213" TargetMode="External"/><Relationship Id="rId28" Type="http://schemas.openxmlformats.org/officeDocument/2006/relationships/hyperlink" Target="https://podminky.urs.cz/item/CS_URS_2024_01/968072455" TargetMode="External"/><Relationship Id="rId36" Type="http://schemas.openxmlformats.org/officeDocument/2006/relationships/hyperlink" Target="https://podminky.urs.cz/item/CS_URS_2024_01/977332112" TargetMode="External"/><Relationship Id="rId49" Type="http://schemas.openxmlformats.org/officeDocument/2006/relationships/hyperlink" Target="https://podminky.urs.cz/item/CS_URS_2024_01/997013607" TargetMode="External"/><Relationship Id="rId57" Type="http://schemas.openxmlformats.org/officeDocument/2006/relationships/hyperlink" Target="https://podminky.urs.cz/item/CS_URS_2024_01/725820801" TargetMode="External"/><Relationship Id="rId106" Type="http://schemas.openxmlformats.org/officeDocument/2006/relationships/hyperlink" Target="https://podminky.urs.cz/item/CS_URS_2024_01/781472217" TargetMode="External"/><Relationship Id="rId114" Type="http://schemas.openxmlformats.org/officeDocument/2006/relationships/hyperlink" Target="https://podminky.urs.cz/item/CS_URS_2024_01/784181101" TargetMode="External"/><Relationship Id="rId10" Type="http://schemas.openxmlformats.org/officeDocument/2006/relationships/hyperlink" Target="https://podminky.urs.cz/item/CS_URS_2024_01/612121100" TargetMode="External"/><Relationship Id="rId31" Type="http://schemas.openxmlformats.org/officeDocument/2006/relationships/hyperlink" Target="https://podminky.urs.cz/item/CS_URS_2024_01/971033241" TargetMode="External"/><Relationship Id="rId44" Type="http://schemas.openxmlformats.org/officeDocument/2006/relationships/hyperlink" Target="https://podminky.urs.cz/item/CS_URS_2024_01/997013216" TargetMode="External"/><Relationship Id="rId52" Type="http://schemas.openxmlformats.org/officeDocument/2006/relationships/hyperlink" Target="https://podminky.urs.cz/item/CS_URS_2024_01/713121111" TargetMode="External"/><Relationship Id="rId60" Type="http://schemas.openxmlformats.org/officeDocument/2006/relationships/hyperlink" Target="https://podminky.urs.cz/item/CS_URS_2024_01/762522811" TargetMode="External"/><Relationship Id="rId65" Type="http://schemas.openxmlformats.org/officeDocument/2006/relationships/hyperlink" Target="https://podminky.urs.cz/item/CS_URS_2024_01/763121590" TargetMode="External"/><Relationship Id="rId73" Type="http://schemas.openxmlformats.org/officeDocument/2006/relationships/hyperlink" Target="https://podminky.urs.cz/item/CS_URS_2024_01/763131451" TargetMode="External"/><Relationship Id="rId78" Type="http://schemas.openxmlformats.org/officeDocument/2006/relationships/hyperlink" Target="https://podminky.urs.cz/item/CS_URS_2024_01/763172398" TargetMode="External"/><Relationship Id="rId81" Type="http://schemas.openxmlformats.org/officeDocument/2006/relationships/hyperlink" Target="https://podminky.urs.cz/item/CS_URS_2024_01/763251211" TargetMode="External"/><Relationship Id="rId86" Type="http://schemas.openxmlformats.org/officeDocument/2006/relationships/hyperlink" Target="https://podminky.urs.cz/item/CS_URS_2024_01/771574416" TargetMode="External"/><Relationship Id="rId94" Type="http://schemas.openxmlformats.org/officeDocument/2006/relationships/hyperlink" Target="https://podminky.urs.cz/item/CS_URS_2024_01/775541821" TargetMode="External"/><Relationship Id="rId99" Type="http://schemas.openxmlformats.org/officeDocument/2006/relationships/hyperlink" Target="https://podminky.urs.cz/item/CS_URS_2024_01/776410811" TargetMode="External"/><Relationship Id="rId101" Type="http://schemas.openxmlformats.org/officeDocument/2006/relationships/hyperlink" Target="https://podminky.urs.cz/item/CS_URS_2024_01/776231111" TargetMode="External"/><Relationship Id="rId4" Type="http://schemas.openxmlformats.org/officeDocument/2006/relationships/hyperlink" Target="https://podminky.urs.cz/item/CS_URS_2024_01/619991001" TargetMode="External"/><Relationship Id="rId9" Type="http://schemas.openxmlformats.org/officeDocument/2006/relationships/hyperlink" Target="https://podminky.urs.cz/item/CS_URS_2024_01/611181001" TargetMode="External"/><Relationship Id="rId13" Type="http://schemas.openxmlformats.org/officeDocument/2006/relationships/hyperlink" Target="https://podminky.urs.cz/item/CS_URS_2024_01/612325417" TargetMode="External"/><Relationship Id="rId18" Type="http://schemas.openxmlformats.org/officeDocument/2006/relationships/hyperlink" Target="https://podminky.urs.cz/item/CS_URS_2024_01/631362021" TargetMode="External"/><Relationship Id="rId39" Type="http://schemas.openxmlformats.org/officeDocument/2006/relationships/hyperlink" Target="https://podminky.urs.cz/item/CS_URS_2024_01/978013141" TargetMode="External"/><Relationship Id="rId109" Type="http://schemas.openxmlformats.org/officeDocument/2006/relationships/hyperlink" Target="https://podminky.urs.cz/item/CS_URS_2024_01/781131112" TargetMode="External"/><Relationship Id="rId34" Type="http://schemas.openxmlformats.org/officeDocument/2006/relationships/hyperlink" Target="https://podminky.urs.cz/item/CS_URS_2024_01/971034371" TargetMode="External"/><Relationship Id="rId50" Type="http://schemas.openxmlformats.org/officeDocument/2006/relationships/hyperlink" Target="https://podminky.urs.cz/item/CS_URS_2024_01/997013631" TargetMode="External"/><Relationship Id="rId55" Type="http://schemas.openxmlformats.org/officeDocument/2006/relationships/hyperlink" Target="https://podminky.urs.cz/item/CS_URS_2024_01/725210821" TargetMode="External"/><Relationship Id="rId76" Type="http://schemas.openxmlformats.org/officeDocument/2006/relationships/hyperlink" Target="https://podminky.urs.cz/item/CS_URS_2024_01/763131714" TargetMode="External"/><Relationship Id="rId97" Type="http://schemas.openxmlformats.org/officeDocument/2006/relationships/hyperlink" Target="https://podminky.urs.cz/item/CS_URS_2024_01/775511830" TargetMode="External"/><Relationship Id="rId104" Type="http://schemas.openxmlformats.org/officeDocument/2006/relationships/hyperlink" Target="https://podminky.urs.cz/item/CS_URS_2024_01/998776313" TargetMode="External"/><Relationship Id="rId7" Type="http://schemas.openxmlformats.org/officeDocument/2006/relationships/hyperlink" Target="https://podminky.urs.cz/item/CS_URS_2024_01/611131121" TargetMode="External"/><Relationship Id="rId71" Type="http://schemas.openxmlformats.org/officeDocument/2006/relationships/hyperlink" Target="https://podminky.urs.cz/item/CS_URS_2024_01/763111717" TargetMode="External"/><Relationship Id="rId92" Type="http://schemas.openxmlformats.org/officeDocument/2006/relationships/hyperlink" Target="https://podminky.urs.cz/item/CS_URS_2024_01/771591264" TargetMode="External"/><Relationship Id="rId2" Type="http://schemas.openxmlformats.org/officeDocument/2006/relationships/hyperlink" Target="https://podminky.urs.cz/item/CS_URS_2024_01/310232085" TargetMode="External"/><Relationship Id="rId29" Type="http://schemas.openxmlformats.org/officeDocument/2006/relationships/hyperlink" Target="https://podminky.urs.cz/item/CS_URS_2024_01/96806245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s://podminky.urs.cz/item/CS_URS_2024_01/031303000" TargetMode="External"/><Relationship Id="rId7" Type="http://schemas.openxmlformats.org/officeDocument/2006/relationships/hyperlink" Target="https://podminky.urs.cz/item/CS_URS_2024_01/073002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3254000" TargetMode="External"/><Relationship Id="rId6" Type="http://schemas.openxmlformats.org/officeDocument/2006/relationships/hyperlink" Target="https://podminky.urs.cz/item/CS_URS_2024_01/071002000" TargetMode="External"/><Relationship Id="rId5" Type="http://schemas.openxmlformats.org/officeDocument/2006/relationships/hyperlink" Target="https://podminky.urs.cz/item/CS_URS_2024_01/062002000" TargetMode="External"/><Relationship Id="rId4" Type="http://schemas.openxmlformats.org/officeDocument/2006/relationships/hyperlink" Target="https://podminky.urs.cz/item/CS_URS_2024_01/045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>
      <selection activeCell="BE5" sqref="BE5:BE34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300" t="s">
        <v>14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R5" s="21"/>
      <c r="BE5" s="297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R6" s="21"/>
      <c r="BE6" s="298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8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8"/>
      <c r="BS8" s="18" t="s">
        <v>6</v>
      </c>
    </row>
    <row r="9" spans="1:74" ht="14.45" customHeight="1" x14ac:dyDescent="0.2">
      <c r="B9" s="21"/>
      <c r="AR9" s="21"/>
      <c r="BE9" s="298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298"/>
      <c r="BS10" s="18" t="s">
        <v>6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298"/>
      <c r="BS11" s="18" t="s">
        <v>6</v>
      </c>
    </row>
    <row r="12" spans="1:74" ht="6.95" customHeight="1" x14ac:dyDescent="0.2">
      <c r="B12" s="21"/>
      <c r="AR12" s="21"/>
      <c r="BE12" s="298"/>
      <c r="BS12" s="18" t="s">
        <v>6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298"/>
      <c r="BS13" s="18" t="s">
        <v>6</v>
      </c>
    </row>
    <row r="14" spans="1:74" ht="12.75" x14ac:dyDescent="0.2">
      <c r="B14" s="21"/>
      <c r="E14" s="303" t="s">
        <v>32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8" t="s">
        <v>29</v>
      </c>
      <c r="AN14" s="30" t="s">
        <v>32</v>
      </c>
      <c r="AR14" s="21"/>
      <c r="BE14" s="298"/>
      <c r="BS14" s="18" t="s">
        <v>6</v>
      </c>
    </row>
    <row r="15" spans="1:74" ht="6.95" customHeight="1" x14ac:dyDescent="0.2">
      <c r="B15" s="21"/>
      <c r="AR15" s="21"/>
      <c r="BE15" s="298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298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19</v>
      </c>
      <c r="AR17" s="21"/>
      <c r="BE17" s="298"/>
      <c r="BS17" s="18" t="s">
        <v>36</v>
      </c>
    </row>
    <row r="18" spans="2:71" ht="6.95" customHeight="1" x14ac:dyDescent="0.2">
      <c r="B18" s="21"/>
      <c r="AR18" s="21"/>
      <c r="BE18" s="298"/>
      <c r="BS18" s="18" t="s">
        <v>6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19</v>
      </c>
      <c r="AR19" s="21"/>
      <c r="BE19" s="298"/>
      <c r="BS19" s="18" t="s">
        <v>6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19</v>
      </c>
      <c r="AR20" s="21"/>
      <c r="BE20" s="298"/>
      <c r="BS20" s="18" t="s">
        <v>4</v>
      </c>
    </row>
    <row r="21" spans="2:71" ht="6.95" customHeight="1" x14ac:dyDescent="0.2">
      <c r="B21" s="21"/>
      <c r="AR21" s="21"/>
      <c r="BE21" s="298"/>
    </row>
    <row r="22" spans="2:71" ht="12" customHeight="1" x14ac:dyDescent="0.2">
      <c r="B22" s="21"/>
      <c r="D22" s="28" t="s">
        <v>39</v>
      </c>
      <c r="AR22" s="21"/>
      <c r="BE22" s="298"/>
    </row>
    <row r="23" spans="2:71" ht="47.25" customHeight="1" x14ac:dyDescent="0.2">
      <c r="B23" s="21"/>
      <c r="E23" s="305" t="s">
        <v>40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R23" s="21"/>
      <c r="BE23" s="298"/>
    </row>
    <row r="24" spans="2:71" ht="6.95" customHeight="1" x14ac:dyDescent="0.2">
      <c r="B24" s="21"/>
      <c r="AR24" s="21"/>
      <c r="BE24" s="298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8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6">
        <f>ROUND(AG56,2)</f>
        <v>0</v>
      </c>
      <c r="AL26" s="307"/>
      <c r="AM26" s="307"/>
      <c r="AN26" s="307"/>
      <c r="AO26" s="307"/>
      <c r="AR26" s="33"/>
      <c r="BE26" s="298"/>
    </row>
    <row r="27" spans="2:71" s="1" customFormat="1" ht="15" customHeight="1" x14ac:dyDescent="0.2">
      <c r="B27" s="33"/>
      <c r="D27" s="340"/>
      <c r="E27" s="342" t="s">
        <v>1559</v>
      </c>
      <c r="F27" s="342"/>
      <c r="G27" s="342"/>
      <c r="H27" s="342"/>
      <c r="I27" s="342"/>
      <c r="J27" s="342"/>
      <c r="K27" s="342"/>
      <c r="L27" s="342"/>
      <c r="M27" s="342"/>
      <c r="N27" s="342"/>
      <c r="O27" s="342"/>
      <c r="P27" s="342"/>
      <c r="Q27" s="342"/>
      <c r="R27" s="342"/>
      <c r="S27" s="342"/>
      <c r="T27" s="342"/>
      <c r="U27" s="342"/>
      <c r="V27" s="342"/>
      <c r="W27" s="342"/>
      <c r="X27" s="342"/>
      <c r="Y27" s="342"/>
      <c r="Z27" s="342"/>
      <c r="AA27" s="342"/>
      <c r="AB27" s="342"/>
      <c r="AC27" s="342"/>
      <c r="AD27" s="342"/>
      <c r="AE27" s="342"/>
      <c r="AF27" s="342"/>
      <c r="AG27" s="342"/>
      <c r="AH27" s="342"/>
      <c r="AI27" s="342"/>
      <c r="AJ27" s="342"/>
      <c r="AK27" s="343"/>
      <c r="AL27" s="342"/>
      <c r="AM27" s="342"/>
      <c r="AN27" s="344">
        <f>AQ56</f>
        <v>0</v>
      </c>
      <c r="AO27" s="345"/>
      <c r="AR27" s="33"/>
      <c r="BE27" s="298"/>
    </row>
    <row r="28" spans="2:71" s="1" customFormat="1" ht="11.25" customHeight="1" x14ac:dyDescent="0.2">
      <c r="B28" s="33"/>
      <c r="D28" s="340"/>
      <c r="E28" s="342" t="s">
        <v>1560</v>
      </c>
      <c r="F28" s="342"/>
      <c r="G28" s="342"/>
      <c r="H28" s="342"/>
      <c r="I28" s="342"/>
      <c r="J28" s="342"/>
      <c r="K28" s="342"/>
      <c r="L28" s="342"/>
      <c r="M28" s="342"/>
      <c r="N28" s="342"/>
      <c r="O28" s="342"/>
      <c r="P28" s="342"/>
      <c r="Q28" s="342"/>
      <c r="R28" s="342"/>
      <c r="S28" s="342"/>
      <c r="T28" s="342"/>
      <c r="U28" s="342"/>
      <c r="V28" s="342"/>
      <c r="W28" s="342"/>
      <c r="X28" s="342"/>
      <c r="Y28" s="342"/>
      <c r="Z28" s="342"/>
      <c r="AA28" s="342"/>
      <c r="AB28" s="342"/>
      <c r="AC28" s="342"/>
      <c r="AD28" s="342"/>
      <c r="AE28" s="342"/>
      <c r="AF28" s="342"/>
      <c r="AG28" s="342"/>
      <c r="AH28" s="342"/>
      <c r="AI28" s="342"/>
      <c r="AJ28" s="342"/>
      <c r="AK28" s="343"/>
      <c r="AL28" s="342"/>
      <c r="AM28" s="342"/>
      <c r="AN28" s="346">
        <f>AK26-AN27</f>
        <v>0</v>
      </c>
      <c r="AO28" s="341"/>
      <c r="AR28" s="33"/>
      <c r="BE28" s="298"/>
    </row>
    <row r="29" spans="2:71" s="1" customFormat="1" ht="6.95" customHeight="1" x14ac:dyDescent="0.2">
      <c r="B29" s="33"/>
      <c r="AR29" s="33"/>
      <c r="BE29" s="298"/>
    </row>
    <row r="30" spans="2:71" s="1" customFormat="1" ht="12.75" x14ac:dyDescent="0.2">
      <c r="B30" s="33"/>
      <c r="L30" s="308" t="s">
        <v>42</v>
      </c>
      <c r="M30" s="308"/>
      <c r="N30" s="308"/>
      <c r="O30" s="308"/>
      <c r="P30" s="308"/>
      <c r="W30" s="308" t="s">
        <v>43</v>
      </c>
      <c r="X30" s="308"/>
      <c r="Y30" s="308"/>
      <c r="Z30" s="308"/>
      <c r="AA30" s="308"/>
      <c r="AB30" s="308"/>
      <c r="AC30" s="308"/>
      <c r="AD30" s="308"/>
      <c r="AE30" s="308"/>
      <c r="AK30" s="308" t="s">
        <v>44</v>
      </c>
      <c r="AL30" s="308"/>
      <c r="AM30" s="308"/>
      <c r="AN30" s="308"/>
      <c r="AO30" s="308"/>
      <c r="AR30" s="33"/>
      <c r="BE30" s="298"/>
    </row>
    <row r="31" spans="2:71" s="2" customFormat="1" ht="14.45" customHeight="1" x14ac:dyDescent="0.2">
      <c r="B31" s="37"/>
      <c r="D31" s="28" t="s">
        <v>45</v>
      </c>
      <c r="F31" s="28" t="s">
        <v>46</v>
      </c>
      <c r="L31" s="311">
        <v>0.21</v>
      </c>
      <c r="M31" s="310"/>
      <c r="N31" s="310"/>
      <c r="O31" s="310"/>
      <c r="P31" s="310"/>
      <c r="W31" s="309">
        <f>ROUND(AZ56, 2)</f>
        <v>0</v>
      </c>
      <c r="X31" s="310"/>
      <c r="Y31" s="310"/>
      <c r="Z31" s="310"/>
      <c r="AA31" s="310"/>
      <c r="AB31" s="310"/>
      <c r="AC31" s="310"/>
      <c r="AD31" s="310"/>
      <c r="AE31" s="310"/>
      <c r="AK31" s="309">
        <f>ROUND(AV56, 2)</f>
        <v>0</v>
      </c>
      <c r="AL31" s="310"/>
      <c r="AM31" s="310"/>
      <c r="AN31" s="310"/>
      <c r="AO31" s="310"/>
      <c r="AR31" s="37"/>
      <c r="BE31" s="299"/>
    </row>
    <row r="32" spans="2:71" s="2" customFormat="1" ht="14.45" customHeight="1" x14ac:dyDescent="0.2">
      <c r="B32" s="37"/>
      <c r="F32" s="28" t="s">
        <v>47</v>
      </c>
      <c r="L32" s="311">
        <v>0.12</v>
      </c>
      <c r="M32" s="310"/>
      <c r="N32" s="310"/>
      <c r="O32" s="310"/>
      <c r="P32" s="310"/>
      <c r="W32" s="309">
        <f>ROUND(BA56, 2)</f>
        <v>0</v>
      </c>
      <c r="X32" s="310"/>
      <c r="Y32" s="310"/>
      <c r="Z32" s="310"/>
      <c r="AA32" s="310"/>
      <c r="AB32" s="310"/>
      <c r="AC32" s="310"/>
      <c r="AD32" s="310"/>
      <c r="AE32" s="310"/>
      <c r="AK32" s="309">
        <f>ROUND(AW56, 2)</f>
        <v>0</v>
      </c>
      <c r="AL32" s="310"/>
      <c r="AM32" s="310"/>
      <c r="AN32" s="310"/>
      <c r="AO32" s="310"/>
      <c r="AR32" s="37"/>
      <c r="BE32" s="299"/>
    </row>
    <row r="33" spans="2:57" s="2" customFormat="1" ht="14.45" hidden="1" customHeight="1" x14ac:dyDescent="0.2">
      <c r="B33" s="37"/>
      <c r="F33" s="28" t="s">
        <v>48</v>
      </c>
      <c r="L33" s="311">
        <v>0.21</v>
      </c>
      <c r="M33" s="310"/>
      <c r="N33" s="310"/>
      <c r="O33" s="310"/>
      <c r="P33" s="310"/>
      <c r="W33" s="309">
        <f>ROUND(BB56, 2)</f>
        <v>0</v>
      </c>
      <c r="X33" s="310"/>
      <c r="Y33" s="310"/>
      <c r="Z33" s="310"/>
      <c r="AA33" s="310"/>
      <c r="AB33" s="310"/>
      <c r="AC33" s="310"/>
      <c r="AD33" s="310"/>
      <c r="AE33" s="310"/>
      <c r="AK33" s="309">
        <v>0</v>
      </c>
      <c r="AL33" s="310"/>
      <c r="AM33" s="310"/>
      <c r="AN33" s="310"/>
      <c r="AO33" s="310"/>
      <c r="AR33" s="37"/>
      <c r="BE33" s="299"/>
    </row>
    <row r="34" spans="2:57" s="2" customFormat="1" ht="14.45" hidden="1" customHeight="1" x14ac:dyDescent="0.2">
      <c r="B34" s="37"/>
      <c r="F34" s="28" t="s">
        <v>49</v>
      </c>
      <c r="L34" s="311">
        <v>0.12</v>
      </c>
      <c r="M34" s="310"/>
      <c r="N34" s="310"/>
      <c r="O34" s="310"/>
      <c r="P34" s="310"/>
      <c r="W34" s="309">
        <f>ROUND(BC56, 2)</f>
        <v>0</v>
      </c>
      <c r="X34" s="310"/>
      <c r="Y34" s="310"/>
      <c r="Z34" s="310"/>
      <c r="AA34" s="310"/>
      <c r="AB34" s="310"/>
      <c r="AC34" s="310"/>
      <c r="AD34" s="310"/>
      <c r="AE34" s="310"/>
      <c r="AK34" s="309">
        <v>0</v>
      </c>
      <c r="AL34" s="310"/>
      <c r="AM34" s="310"/>
      <c r="AN34" s="310"/>
      <c r="AO34" s="310"/>
      <c r="AR34" s="37"/>
      <c r="BE34" s="299"/>
    </row>
    <row r="35" spans="2:57" s="2" customFormat="1" ht="14.45" hidden="1" customHeight="1" x14ac:dyDescent="0.2">
      <c r="B35" s="37"/>
      <c r="F35" s="28" t="s">
        <v>50</v>
      </c>
      <c r="L35" s="311">
        <v>0</v>
      </c>
      <c r="M35" s="310"/>
      <c r="N35" s="310"/>
      <c r="O35" s="310"/>
      <c r="P35" s="310"/>
      <c r="W35" s="309">
        <f>ROUND(BD56, 2)</f>
        <v>0</v>
      </c>
      <c r="X35" s="310"/>
      <c r="Y35" s="310"/>
      <c r="Z35" s="310"/>
      <c r="AA35" s="310"/>
      <c r="AB35" s="310"/>
      <c r="AC35" s="310"/>
      <c r="AD35" s="310"/>
      <c r="AE35" s="310"/>
      <c r="AK35" s="309">
        <v>0</v>
      </c>
      <c r="AL35" s="310"/>
      <c r="AM35" s="310"/>
      <c r="AN35" s="310"/>
      <c r="AO35" s="310"/>
      <c r="AR35" s="37"/>
    </row>
    <row r="36" spans="2:57" s="1" customFormat="1" ht="6.95" customHeight="1" x14ac:dyDescent="0.2">
      <c r="B36" s="33"/>
      <c r="AR36" s="33"/>
    </row>
    <row r="37" spans="2:57" s="1" customFormat="1" ht="25.9" customHeight="1" x14ac:dyDescent="0.2">
      <c r="B37" s="33"/>
      <c r="C37" s="38"/>
      <c r="D37" s="39" t="s">
        <v>51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52</v>
      </c>
      <c r="U37" s="40"/>
      <c r="V37" s="40"/>
      <c r="W37" s="40"/>
      <c r="X37" s="315" t="s">
        <v>53</v>
      </c>
      <c r="Y37" s="313"/>
      <c r="Z37" s="313"/>
      <c r="AA37" s="313"/>
      <c r="AB37" s="313"/>
      <c r="AC37" s="40"/>
      <c r="AD37" s="40"/>
      <c r="AE37" s="40"/>
      <c r="AF37" s="40"/>
      <c r="AG37" s="40"/>
      <c r="AH37" s="40"/>
      <c r="AI37" s="40"/>
      <c r="AJ37" s="40"/>
      <c r="AK37" s="312">
        <f>SUM(AK26:AK35)</f>
        <v>0</v>
      </c>
      <c r="AL37" s="313"/>
      <c r="AM37" s="313"/>
      <c r="AN37" s="313"/>
      <c r="AO37" s="314"/>
      <c r="AP37" s="38"/>
      <c r="AQ37" s="38"/>
      <c r="AR37" s="33"/>
    </row>
    <row r="38" spans="2:57" s="1" customFormat="1" ht="6.95" customHeight="1" x14ac:dyDescent="0.2">
      <c r="B38" s="33"/>
      <c r="AR38" s="33"/>
    </row>
    <row r="39" spans="2:57" s="1" customFormat="1" ht="6.95" customHeight="1" x14ac:dyDescent="0.2"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33"/>
    </row>
    <row r="43" spans="2:57" s="1" customFormat="1" ht="6.95" customHeight="1" x14ac:dyDescent="0.2"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33"/>
    </row>
    <row r="44" spans="2:57" s="1" customFormat="1" ht="24.95" customHeight="1" x14ac:dyDescent="0.2">
      <c r="B44" s="33"/>
      <c r="C44" s="22" t="s">
        <v>54</v>
      </c>
      <c r="AR44" s="33"/>
    </row>
    <row r="45" spans="2:57" s="1" customFormat="1" ht="6.95" customHeight="1" x14ac:dyDescent="0.2">
      <c r="B45" s="33"/>
      <c r="AR45" s="33"/>
    </row>
    <row r="46" spans="2:57" s="3" customFormat="1" ht="12" customHeight="1" x14ac:dyDescent="0.2">
      <c r="B46" s="46"/>
      <c r="C46" s="28" t="s">
        <v>13</v>
      </c>
      <c r="L46" s="3" t="str">
        <f>K5</f>
        <v>2024_01_2_rev03</v>
      </c>
      <c r="AR46" s="46"/>
    </row>
    <row r="47" spans="2:57" s="4" customFormat="1" ht="36.950000000000003" customHeight="1" x14ac:dyDescent="0.2">
      <c r="B47" s="47"/>
      <c r="C47" s="48" t="s">
        <v>16</v>
      </c>
      <c r="L47" s="275" t="str">
        <f>K6</f>
        <v>Rekonstrukce bytových jednotek MČ Staropramenná 669/27, 15000 Praha 5, b.j.č. 12(9) - revize 3</v>
      </c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C47" s="276"/>
      <c r="AD47" s="276"/>
      <c r="AE47" s="276"/>
      <c r="AF47" s="276"/>
      <c r="AG47" s="276"/>
      <c r="AH47" s="276"/>
      <c r="AI47" s="276"/>
      <c r="AJ47" s="276"/>
      <c r="AK47" s="276"/>
      <c r="AL47" s="276"/>
      <c r="AM47" s="276"/>
      <c r="AN47" s="276"/>
      <c r="AO47" s="276"/>
      <c r="AR47" s="47"/>
    </row>
    <row r="48" spans="2:57" s="1" customFormat="1" ht="6.95" customHeight="1" x14ac:dyDescent="0.2">
      <c r="B48" s="33"/>
      <c r="AR48" s="33"/>
    </row>
    <row r="49" spans="1:91" s="1" customFormat="1" ht="12" customHeight="1" x14ac:dyDescent="0.2">
      <c r="B49" s="33"/>
      <c r="C49" s="28" t="s">
        <v>21</v>
      </c>
      <c r="L49" s="49" t="str">
        <f>IF(K8="","",K8)</f>
        <v>Staropramenná 669/27, 15000 Praha 5</v>
      </c>
      <c r="AI49" s="28" t="s">
        <v>23</v>
      </c>
      <c r="AM49" s="277" t="str">
        <f>IF(AN8= "","",AN8)</f>
        <v>25. 4. 2024</v>
      </c>
      <c r="AN49" s="277"/>
      <c r="AR49" s="33"/>
    </row>
    <row r="50" spans="1:91" s="1" customFormat="1" ht="6.95" customHeight="1" x14ac:dyDescent="0.2">
      <c r="B50" s="33"/>
      <c r="AR50" s="33"/>
    </row>
    <row r="51" spans="1:91" s="1" customFormat="1" ht="15.2" customHeight="1" x14ac:dyDescent="0.2">
      <c r="B51" s="33"/>
      <c r="C51" s="28" t="s">
        <v>25</v>
      </c>
      <c r="L51" s="3" t="str">
        <f>IF(E11= "","",E11)</f>
        <v>Městská část Praha 5</v>
      </c>
      <c r="AI51" s="28" t="s">
        <v>33</v>
      </c>
      <c r="AM51" s="282" t="str">
        <f>IF(E17="","",E17)</f>
        <v>Boa projekt s.r.o.</v>
      </c>
      <c r="AN51" s="283"/>
      <c r="AO51" s="283"/>
      <c r="AP51" s="283"/>
      <c r="AR51" s="33"/>
      <c r="AS51" s="278" t="s">
        <v>55</v>
      </c>
      <c r="AT51" s="279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15.2" customHeight="1" x14ac:dyDescent="0.2">
      <c r="B52" s="33"/>
      <c r="C52" s="28" t="s">
        <v>31</v>
      </c>
      <c r="L52" s="3" t="str">
        <f>IF(E14= "Vyplň údaj","",E14)</f>
        <v/>
      </c>
      <c r="AI52" s="28" t="s">
        <v>37</v>
      </c>
      <c r="AM52" s="282" t="str">
        <f>IF(E20="","",E20)</f>
        <v xml:space="preserve"> </v>
      </c>
      <c r="AN52" s="283"/>
      <c r="AO52" s="283"/>
      <c r="AP52" s="283"/>
      <c r="AR52" s="33"/>
      <c r="AS52" s="280"/>
      <c r="AT52" s="281"/>
      <c r="BD52" s="54"/>
    </row>
    <row r="53" spans="1:91" s="1" customFormat="1" ht="10.9" customHeight="1" x14ac:dyDescent="0.2">
      <c r="B53" s="33"/>
      <c r="AR53" s="33"/>
      <c r="AS53" s="280"/>
      <c r="AT53" s="281"/>
      <c r="BD53" s="54"/>
    </row>
    <row r="54" spans="1:91" s="1" customFormat="1" ht="29.25" customHeight="1" x14ac:dyDescent="0.2">
      <c r="B54" s="33"/>
      <c r="C54" s="284" t="s">
        <v>56</v>
      </c>
      <c r="D54" s="285"/>
      <c r="E54" s="285"/>
      <c r="F54" s="285"/>
      <c r="G54" s="285"/>
      <c r="H54" s="55"/>
      <c r="I54" s="287" t="s">
        <v>57</v>
      </c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  <c r="AE54" s="285"/>
      <c r="AF54" s="285"/>
      <c r="AG54" s="286" t="s">
        <v>58</v>
      </c>
      <c r="AH54" s="285"/>
      <c r="AI54" s="285"/>
      <c r="AJ54" s="285"/>
      <c r="AK54" s="285"/>
      <c r="AL54" s="285"/>
      <c r="AM54" s="285"/>
      <c r="AN54" s="287" t="s">
        <v>59</v>
      </c>
      <c r="AO54" s="285"/>
      <c r="AP54" s="285"/>
      <c r="AQ54" s="339" t="s">
        <v>1558</v>
      </c>
      <c r="AR54" s="33"/>
      <c r="AS54" s="56" t="s">
        <v>61</v>
      </c>
      <c r="AT54" s="57" t="s">
        <v>62</v>
      </c>
      <c r="AU54" s="57" t="s">
        <v>63</v>
      </c>
      <c r="AV54" s="57" t="s">
        <v>64</v>
      </c>
      <c r="AW54" s="57" t="s">
        <v>65</v>
      </c>
      <c r="AX54" s="57" t="s">
        <v>66</v>
      </c>
      <c r="AY54" s="57" t="s">
        <v>67</v>
      </c>
      <c r="AZ54" s="57" t="s">
        <v>68</v>
      </c>
      <c r="BA54" s="57" t="s">
        <v>69</v>
      </c>
      <c r="BB54" s="57" t="s">
        <v>70</v>
      </c>
      <c r="BC54" s="57" t="s">
        <v>71</v>
      </c>
      <c r="BD54" s="58" t="s">
        <v>72</v>
      </c>
    </row>
    <row r="55" spans="1:91" s="1" customFormat="1" ht="10.9" customHeight="1" x14ac:dyDescent="0.2">
      <c r="B55" s="33"/>
      <c r="AR55" s="33"/>
      <c r="AS55" s="59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2"/>
    </row>
    <row r="56" spans="1:91" s="5" customFormat="1" ht="32.450000000000003" customHeight="1" x14ac:dyDescent="0.2">
      <c r="B56" s="60"/>
      <c r="C56" s="61" t="s">
        <v>73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295">
        <f>ROUND(AG57+AG63,2)</f>
        <v>0</v>
      </c>
      <c r="AH56" s="295"/>
      <c r="AI56" s="295"/>
      <c r="AJ56" s="295"/>
      <c r="AK56" s="295"/>
      <c r="AL56" s="295"/>
      <c r="AM56" s="295"/>
      <c r="AN56" s="296">
        <f t="shared" ref="AN56:AN63" si="0">SUM(AG56,AT56)</f>
        <v>0</v>
      </c>
      <c r="AO56" s="296"/>
      <c r="AP56" s="296"/>
      <c r="AQ56" s="63">
        <f>AQ57</f>
        <v>0</v>
      </c>
      <c r="AR56" s="60"/>
      <c r="AS56" s="64">
        <f>ROUND(AS57+AS63,2)</f>
        <v>0</v>
      </c>
      <c r="AT56" s="65">
        <f t="shared" ref="AT56:AT63" si="1">ROUND(SUM(AV56:AW56),2)</f>
        <v>0</v>
      </c>
      <c r="AU56" s="66">
        <f>ROUND(AU57+AU63,5)</f>
        <v>0</v>
      </c>
      <c r="AV56" s="65">
        <f>ROUND(AZ56*L31,2)</f>
        <v>0</v>
      </c>
      <c r="AW56" s="65">
        <f>ROUND(BA56*L32,2)</f>
        <v>0</v>
      </c>
      <c r="AX56" s="65">
        <f>ROUND(BB56*L31,2)</f>
        <v>0</v>
      </c>
      <c r="AY56" s="65">
        <f>ROUND(BC56*L32,2)</f>
        <v>0</v>
      </c>
      <c r="AZ56" s="65">
        <f>ROUND(AZ57+AZ63,2)</f>
        <v>0</v>
      </c>
      <c r="BA56" s="65">
        <f>ROUND(BA57+BA63,2)</f>
        <v>0</v>
      </c>
      <c r="BB56" s="65">
        <f>ROUND(BB57+BB63,2)</f>
        <v>0</v>
      </c>
      <c r="BC56" s="65">
        <f>ROUND(BC57+BC63,2)</f>
        <v>0</v>
      </c>
      <c r="BD56" s="67">
        <f>ROUND(BD57+BD63,2)</f>
        <v>0</v>
      </c>
      <c r="BS56" s="68" t="s">
        <v>74</v>
      </c>
      <c r="BT56" s="68" t="s">
        <v>75</v>
      </c>
      <c r="BU56" s="69" t="s">
        <v>76</v>
      </c>
      <c r="BV56" s="68" t="s">
        <v>77</v>
      </c>
      <c r="BW56" s="68" t="s">
        <v>5</v>
      </c>
      <c r="BX56" s="68" t="s">
        <v>78</v>
      </c>
      <c r="CL56" s="68" t="s">
        <v>19</v>
      </c>
    </row>
    <row r="57" spans="1:91" s="6" customFormat="1" ht="16.5" customHeight="1" x14ac:dyDescent="0.2">
      <c r="B57" s="70"/>
      <c r="C57" s="71"/>
      <c r="D57" s="291" t="s">
        <v>79</v>
      </c>
      <c r="E57" s="291"/>
      <c r="F57" s="291"/>
      <c r="G57" s="291"/>
      <c r="H57" s="291"/>
      <c r="I57" s="72"/>
      <c r="J57" s="291" t="s">
        <v>80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88">
        <f>ROUND(SUM(AG58:AG62),2)</f>
        <v>0</v>
      </c>
      <c r="AH57" s="289"/>
      <c r="AI57" s="289"/>
      <c r="AJ57" s="289"/>
      <c r="AK57" s="289"/>
      <c r="AL57" s="289"/>
      <c r="AM57" s="289"/>
      <c r="AN57" s="290">
        <f t="shared" si="0"/>
        <v>0</v>
      </c>
      <c r="AO57" s="289"/>
      <c r="AP57" s="289"/>
      <c r="AQ57" s="73">
        <f>SUM(AQ58:AQ62)</f>
        <v>0</v>
      </c>
      <c r="AR57" s="70"/>
      <c r="AS57" s="74">
        <f>ROUND(SUM(AS58:AS62),2)</f>
        <v>0</v>
      </c>
      <c r="AT57" s="75">
        <f t="shared" si="1"/>
        <v>0</v>
      </c>
      <c r="AU57" s="76">
        <f>ROUND(SUM(AU58:AU62),5)</f>
        <v>0</v>
      </c>
      <c r="AV57" s="75">
        <f>ROUND(AZ57*L31,2)</f>
        <v>0</v>
      </c>
      <c r="AW57" s="75">
        <f>ROUND(BA57*L32,2)</f>
        <v>0</v>
      </c>
      <c r="AX57" s="75">
        <f>ROUND(BB57*L31,2)</f>
        <v>0</v>
      </c>
      <c r="AY57" s="75">
        <f>ROUND(BC57*L32,2)</f>
        <v>0</v>
      </c>
      <c r="AZ57" s="75">
        <f>ROUND(SUM(AZ58:AZ62),2)</f>
        <v>0</v>
      </c>
      <c r="BA57" s="75">
        <f>ROUND(SUM(BA58:BA62),2)</f>
        <v>0</v>
      </c>
      <c r="BB57" s="75">
        <f>ROUND(SUM(BB58:BB62),2)</f>
        <v>0</v>
      </c>
      <c r="BC57" s="75">
        <f>ROUND(SUM(BC58:BC62),2)</f>
        <v>0</v>
      </c>
      <c r="BD57" s="77">
        <f>ROUND(SUM(BD58:BD62),2)</f>
        <v>0</v>
      </c>
      <c r="BS57" s="78" t="s">
        <v>74</v>
      </c>
      <c r="BT57" s="78" t="s">
        <v>82</v>
      </c>
      <c r="BU57" s="78" t="s">
        <v>76</v>
      </c>
      <c r="BV57" s="78" t="s">
        <v>77</v>
      </c>
      <c r="BW57" s="78" t="s">
        <v>83</v>
      </c>
      <c r="BX57" s="78" t="s">
        <v>5</v>
      </c>
      <c r="CL57" s="78" t="s">
        <v>19</v>
      </c>
      <c r="CM57" s="78" t="s">
        <v>82</v>
      </c>
    </row>
    <row r="58" spans="1:91" s="3" customFormat="1" ht="16.5" customHeight="1" x14ac:dyDescent="0.2">
      <c r="A58" s="79" t="s">
        <v>84</v>
      </c>
      <c r="B58" s="46"/>
      <c r="C58" s="9"/>
      <c r="D58" s="9"/>
      <c r="E58" s="294" t="s">
        <v>85</v>
      </c>
      <c r="F58" s="294"/>
      <c r="G58" s="294"/>
      <c r="H58" s="294"/>
      <c r="I58" s="294"/>
      <c r="J58" s="9"/>
      <c r="K58" s="294" t="s">
        <v>86</v>
      </c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2">
        <f>'ARS - Stavební část'!J32</f>
        <v>0</v>
      </c>
      <c r="AH58" s="293"/>
      <c r="AI58" s="293"/>
      <c r="AJ58" s="293"/>
      <c r="AK58" s="293"/>
      <c r="AL58" s="293"/>
      <c r="AM58" s="293"/>
      <c r="AN58" s="292">
        <f t="shared" si="0"/>
        <v>0</v>
      </c>
      <c r="AO58" s="293"/>
      <c r="AP58" s="293"/>
      <c r="AQ58" s="80">
        <f>'ARS - Stavební část'!U105</f>
        <v>0</v>
      </c>
      <c r="AR58" s="46"/>
      <c r="AS58" s="81">
        <v>0</v>
      </c>
      <c r="AT58" s="82">
        <f t="shared" si="1"/>
        <v>0</v>
      </c>
      <c r="AU58" s="83">
        <f>'ARS - Stavební část'!P105</f>
        <v>0</v>
      </c>
      <c r="AV58" s="82">
        <f>'ARS - Stavební část'!J35</f>
        <v>0</v>
      </c>
      <c r="AW58" s="82">
        <f>'ARS - Stavební část'!J36</f>
        <v>0</v>
      </c>
      <c r="AX58" s="82">
        <f>'ARS - Stavební část'!J37</f>
        <v>0</v>
      </c>
      <c r="AY58" s="82">
        <f>'ARS - Stavební část'!J38</f>
        <v>0</v>
      </c>
      <c r="AZ58" s="82">
        <f>'ARS - Stavební část'!F35</f>
        <v>0</v>
      </c>
      <c r="BA58" s="82">
        <f>'ARS - Stavební část'!F36</f>
        <v>0</v>
      </c>
      <c r="BB58" s="82">
        <f>'ARS - Stavební část'!F37</f>
        <v>0</v>
      </c>
      <c r="BC58" s="82">
        <f>'ARS - Stavební část'!F38</f>
        <v>0</v>
      </c>
      <c r="BD58" s="84">
        <f>'ARS - Stavební část'!F39</f>
        <v>0</v>
      </c>
      <c r="BT58" s="26" t="s">
        <v>88</v>
      </c>
      <c r="BV58" s="26" t="s">
        <v>77</v>
      </c>
      <c r="BW58" s="26" t="s">
        <v>89</v>
      </c>
      <c r="BX58" s="26" t="s">
        <v>83</v>
      </c>
      <c r="CL58" s="26" t="s">
        <v>19</v>
      </c>
    </row>
    <row r="59" spans="1:91" s="3" customFormat="1" ht="16.5" customHeight="1" x14ac:dyDescent="0.2">
      <c r="A59" s="79" t="s">
        <v>84</v>
      </c>
      <c r="B59" s="46"/>
      <c r="C59" s="9"/>
      <c r="D59" s="9"/>
      <c r="E59" s="294" t="s">
        <v>90</v>
      </c>
      <c r="F59" s="294"/>
      <c r="G59" s="294"/>
      <c r="H59" s="294"/>
      <c r="I59" s="294"/>
      <c r="J59" s="9"/>
      <c r="K59" s="294" t="s">
        <v>91</v>
      </c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294"/>
      <c r="AF59" s="294"/>
      <c r="AG59" s="292">
        <f>'ZTI - Zdravotně technické...'!J32</f>
        <v>0</v>
      </c>
      <c r="AH59" s="293"/>
      <c r="AI59" s="293"/>
      <c r="AJ59" s="293"/>
      <c r="AK59" s="293"/>
      <c r="AL59" s="293"/>
      <c r="AM59" s="293"/>
      <c r="AN59" s="292">
        <f t="shared" si="0"/>
        <v>0</v>
      </c>
      <c r="AO59" s="293"/>
      <c r="AP59" s="293"/>
      <c r="AQ59" s="80">
        <f>'ZTI - Zdravotně technické...'!U89</f>
        <v>0</v>
      </c>
      <c r="AR59" s="46"/>
      <c r="AS59" s="81">
        <v>0</v>
      </c>
      <c r="AT59" s="82">
        <f t="shared" si="1"/>
        <v>0</v>
      </c>
      <c r="AU59" s="83">
        <f>'ZTI - Zdravotně technické...'!P89</f>
        <v>0</v>
      </c>
      <c r="AV59" s="82">
        <f>'ZTI - Zdravotně technické...'!J35</f>
        <v>0</v>
      </c>
      <c r="AW59" s="82">
        <f>'ZTI - Zdravotně technické...'!J36</f>
        <v>0</v>
      </c>
      <c r="AX59" s="82">
        <f>'ZTI - Zdravotně technické...'!J37</f>
        <v>0</v>
      </c>
      <c r="AY59" s="82">
        <f>'ZTI - Zdravotně technické...'!J38</f>
        <v>0</v>
      </c>
      <c r="AZ59" s="82">
        <f>'ZTI - Zdravotně technické...'!F35</f>
        <v>0</v>
      </c>
      <c r="BA59" s="82">
        <f>'ZTI - Zdravotně technické...'!F36</f>
        <v>0</v>
      </c>
      <c r="BB59" s="82">
        <f>'ZTI - Zdravotně technické...'!F37</f>
        <v>0</v>
      </c>
      <c r="BC59" s="82">
        <f>'ZTI - Zdravotně technické...'!F38</f>
        <v>0</v>
      </c>
      <c r="BD59" s="84">
        <f>'ZTI - Zdravotně technické...'!F39</f>
        <v>0</v>
      </c>
      <c r="BT59" s="26" t="s">
        <v>88</v>
      </c>
      <c r="BV59" s="26" t="s">
        <v>77</v>
      </c>
      <c r="BW59" s="26" t="s">
        <v>92</v>
      </c>
      <c r="BX59" s="26" t="s">
        <v>83</v>
      </c>
      <c r="CL59" s="26" t="s">
        <v>19</v>
      </c>
    </row>
    <row r="60" spans="1:91" s="3" customFormat="1" ht="16.5" customHeight="1" x14ac:dyDescent="0.2">
      <c r="A60" s="79" t="s">
        <v>84</v>
      </c>
      <c r="B60" s="46"/>
      <c r="C60" s="9"/>
      <c r="D60" s="9"/>
      <c r="E60" s="294" t="s">
        <v>93</v>
      </c>
      <c r="F60" s="294"/>
      <c r="G60" s="294"/>
      <c r="H60" s="294"/>
      <c r="I60" s="294"/>
      <c r="J60" s="9"/>
      <c r="K60" s="294" t="s">
        <v>94</v>
      </c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V60" s="294"/>
      <c r="W60" s="294"/>
      <c r="X60" s="294"/>
      <c r="Y60" s="294"/>
      <c r="Z60" s="294"/>
      <c r="AA60" s="294"/>
      <c r="AB60" s="294"/>
      <c r="AC60" s="294"/>
      <c r="AD60" s="294"/>
      <c r="AE60" s="294"/>
      <c r="AF60" s="294"/>
      <c r="AG60" s="292">
        <f>'VZT - Vzduchotechnika'!J32</f>
        <v>0</v>
      </c>
      <c r="AH60" s="293"/>
      <c r="AI60" s="293"/>
      <c r="AJ60" s="293"/>
      <c r="AK60" s="293"/>
      <c r="AL60" s="293"/>
      <c r="AM60" s="293"/>
      <c r="AN60" s="292">
        <f t="shared" si="0"/>
        <v>0</v>
      </c>
      <c r="AO60" s="293"/>
      <c r="AP60" s="293"/>
      <c r="AQ60" s="80">
        <f>'VZT - Vzduchotechnika'!U86</f>
        <v>0</v>
      </c>
      <c r="AR60" s="46"/>
      <c r="AS60" s="81">
        <v>0</v>
      </c>
      <c r="AT60" s="82">
        <f t="shared" si="1"/>
        <v>0</v>
      </c>
      <c r="AU60" s="83">
        <f>'VZT - Vzduchotechnika'!P86</f>
        <v>0</v>
      </c>
      <c r="AV60" s="82">
        <f>'VZT - Vzduchotechnika'!J35</f>
        <v>0</v>
      </c>
      <c r="AW60" s="82">
        <f>'VZT - Vzduchotechnika'!J36</f>
        <v>0</v>
      </c>
      <c r="AX60" s="82">
        <f>'VZT - Vzduchotechnika'!J37</f>
        <v>0</v>
      </c>
      <c r="AY60" s="82">
        <f>'VZT - Vzduchotechnika'!J38</f>
        <v>0</v>
      </c>
      <c r="AZ60" s="82">
        <f>'VZT - Vzduchotechnika'!F35</f>
        <v>0</v>
      </c>
      <c r="BA60" s="82">
        <f>'VZT - Vzduchotechnika'!F36</f>
        <v>0</v>
      </c>
      <c r="BB60" s="82">
        <f>'VZT - Vzduchotechnika'!F37</f>
        <v>0</v>
      </c>
      <c r="BC60" s="82">
        <f>'VZT - Vzduchotechnika'!F38</f>
        <v>0</v>
      </c>
      <c r="BD60" s="84">
        <f>'VZT - Vzduchotechnika'!F39</f>
        <v>0</v>
      </c>
      <c r="BT60" s="26" t="s">
        <v>88</v>
      </c>
      <c r="BV60" s="26" t="s">
        <v>77</v>
      </c>
      <c r="BW60" s="26" t="s">
        <v>95</v>
      </c>
      <c r="BX60" s="26" t="s">
        <v>83</v>
      </c>
      <c r="CL60" s="26" t="s">
        <v>19</v>
      </c>
    </row>
    <row r="61" spans="1:91" s="3" customFormat="1" ht="16.5" customHeight="1" x14ac:dyDescent="0.2">
      <c r="A61" s="79" t="s">
        <v>84</v>
      </c>
      <c r="B61" s="46"/>
      <c r="C61" s="9"/>
      <c r="D61" s="9"/>
      <c r="E61" s="294" t="s">
        <v>96</v>
      </c>
      <c r="F61" s="294"/>
      <c r="G61" s="294"/>
      <c r="H61" s="294"/>
      <c r="I61" s="294"/>
      <c r="J61" s="9"/>
      <c r="K61" s="294" t="s">
        <v>97</v>
      </c>
      <c r="L61" s="294"/>
      <c r="M61" s="294"/>
      <c r="N61" s="294"/>
      <c r="O61" s="294"/>
      <c r="P61" s="294"/>
      <c r="Q61" s="294"/>
      <c r="R61" s="294"/>
      <c r="S61" s="294"/>
      <c r="T61" s="294"/>
      <c r="U61" s="294"/>
      <c r="V61" s="294"/>
      <c r="W61" s="294"/>
      <c r="X61" s="294"/>
      <c r="Y61" s="294"/>
      <c r="Z61" s="294"/>
      <c r="AA61" s="294"/>
      <c r="AB61" s="294"/>
      <c r="AC61" s="294"/>
      <c r="AD61" s="294"/>
      <c r="AE61" s="294"/>
      <c r="AF61" s="294"/>
      <c r="AG61" s="292">
        <f>'ÚT - Vytápění'!J32</f>
        <v>0</v>
      </c>
      <c r="AH61" s="293"/>
      <c r="AI61" s="293"/>
      <c r="AJ61" s="293"/>
      <c r="AK61" s="293"/>
      <c r="AL61" s="293"/>
      <c r="AM61" s="293"/>
      <c r="AN61" s="292">
        <f t="shared" si="0"/>
        <v>0</v>
      </c>
      <c r="AO61" s="293"/>
      <c r="AP61" s="293"/>
      <c r="AQ61" s="80">
        <f>'ÚT - Vytápění'!U87</f>
        <v>0</v>
      </c>
      <c r="AR61" s="46"/>
      <c r="AS61" s="81">
        <v>0</v>
      </c>
      <c r="AT61" s="82">
        <f t="shared" si="1"/>
        <v>0</v>
      </c>
      <c r="AU61" s="83">
        <f>'ÚT - Vytápění'!P87</f>
        <v>0</v>
      </c>
      <c r="AV61" s="82">
        <f>'ÚT - Vytápění'!J35</f>
        <v>0</v>
      </c>
      <c r="AW61" s="82">
        <f>'ÚT - Vytápění'!J36</f>
        <v>0</v>
      </c>
      <c r="AX61" s="82">
        <f>'ÚT - Vytápění'!J37</f>
        <v>0</v>
      </c>
      <c r="AY61" s="82">
        <f>'ÚT - Vytápění'!J38</f>
        <v>0</v>
      </c>
      <c r="AZ61" s="82">
        <f>'ÚT - Vytápění'!F35</f>
        <v>0</v>
      </c>
      <c r="BA61" s="82">
        <f>'ÚT - Vytápění'!F36</f>
        <v>0</v>
      </c>
      <c r="BB61" s="82">
        <f>'ÚT - Vytápění'!F37</f>
        <v>0</v>
      </c>
      <c r="BC61" s="82">
        <f>'ÚT - Vytápění'!F38</f>
        <v>0</v>
      </c>
      <c r="BD61" s="84">
        <f>'ÚT - Vytápění'!F39</f>
        <v>0</v>
      </c>
      <c r="BT61" s="26" t="s">
        <v>88</v>
      </c>
      <c r="BV61" s="26" t="s">
        <v>77</v>
      </c>
      <c r="BW61" s="26" t="s">
        <v>98</v>
      </c>
      <c r="BX61" s="26" t="s">
        <v>83</v>
      </c>
      <c r="CL61" s="26" t="s">
        <v>19</v>
      </c>
    </row>
    <row r="62" spans="1:91" s="3" customFormat="1" ht="16.5" customHeight="1" x14ac:dyDescent="0.2">
      <c r="A62" s="79" t="s">
        <v>84</v>
      </c>
      <c r="B62" s="46"/>
      <c r="C62" s="9"/>
      <c r="D62" s="9"/>
      <c r="E62" s="294" t="s">
        <v>99</v>
      </c>
      <c r="F62" s="294"/>
      <c r="G62" s="294"/>
      <c r="H62" s="294"/>
      <c r="I62" s="294"/>
      <c r="J62" s="9"/>
      <c r="K62" s="294" t="s">
        <v>100</v>
      </c>
      <c r="L62" s="294"/>
      <c r="M62" s="294"/>
      <c r="N62" s="294"/>
      <c r="O62" s="294"/>
      <c r="P62" s="294"/>
      <c r="Q62" s="294"/>
      <c r="R62" s="294"/>
      <c r="S62" s="294"/>
      <c r="T62" s="294"/>
      <c r="U62" s="294"/>
      <c r="V62" s="294"/>
      <c r="W62" s="294"/>
      <c r="X62" s="294"/>
      <c r="Y62" s="294"/>
      <c r="Z62" s="294"/>
      <c r="AA62" s="294"/>
      <c r="AB62" s="294"/>
      <c r="AC62" s="294"/>
      <c r="AD62" s="294"/>
      <c r="AE62" s="294"/>
      <c r="AF62" s="294"/>
      <c r="AG62" s="292">
        <f>'EL - Elektroinstalace'!J32</f>
        <v>0</v>
      </c>
      <c r="AH62" s="293"/>
      <c r="AI62" s="293"/>
      <c r="AJ62" s="293"/>
      <c r="AK62" s="293"/>
      <c r="AL62" s="293"/>
      <c r="AM62" s="293"/>
      <c r="AN62" s="292">
        <f t="shared" si="0"/>
        <v>0</v>
      </c>
      <c r="AO62" s="293"/>
      <c r="AP62" s="293"/>
      <c r="AQ62" s="80">
        <f>'EL - Elektroinstalace'!U86</f>
        <v>0</v>
      </c>
      <c r="AR62" s="46"/>
      <c r="AS62" s="81">
        <v>0</v>
      </c>
      <c r="AT62" s="82">
        <f t="shared" si="1"/>
        <v>0</v>
      </c>
      <c r="AU62" s="83">
        <f>'EL - Elektroinstalace'!P86</f>
        <v>0</v>
      </c>
      <c r="AV62" s="82">
        <f>'EL - Elektroinstalace'!J35</f>
        <v>0</v>
      </c>
      <c r="AW62" s="82">
        <f>'EL - Elektroinstalace'!J36</f>
        <v>0</v>
      </c>
      <c r="AX62" s="82">
        <f>'EL - Elektroinstalace'!J37</f>
        <v>0</v>
      </c>
      <c r="AY62" s="82">
        <f>'EL - Elektroinstalace'!J38</f>
        <v>0</v>
      </c>
      <c r="AZ62" s="82">
        <f>'EL - Elektroinstalace'!F35</f>
        <v>0</v>
      </c>
      <c r="BA62" s="82">
        <f>'EL - Elektroinstalace'!F36</f>
        <v>0</v>
      </c>
      <c r="BB62" s="82">
        <f>'EL - Elektroinstalace'!F37</f>
        <v>0</v>
      </c>
      <c r="BC62" s="82">
        <f>'EL - Elektroinstalace'!F38</f>
        <v>0</v>
      </c>
      <c r="BD62" s="84">
        <f>'EL - Elektroinstalace'!F39</f>
        <v>0</v>
      </c>
      <c r="BT62" s="26" t="s">
        <v>88</v>
      </c>
      <c r="BV62" s="26" t="s">
        <v>77</v>
      </c>
      <c r="BW62" s="26" t="s">
        <v>101</v>
      </c>
      <c r="BX62" s="26" t="s">
        <v>83</v>
      </c>
      <c r="CL62" s="26" t="s">
        <v>19</v>
      </c>
    </row>
    <row r="63" spans="1:91" s="6" customFormat="1" ht="16.5" customHeight="1" x14ac:dyDescent="0.2">
      <c r="A63" s="79" t="s">
        <v>84</v>
      </c>
      <c r="B63" s="70"/>
      <c r="C63" s="71"/>
      <c r="D63" s="291" t="s">
        <v>102</v>
      </c>
      <c r="E63" s="291"/>
      <c r="F63" s="291"/>
      <c r="G63" s="291"/>
      <c r="H63" s="291"/>
      <c r="I63" s="72"/>
      <c r="J63" s="291" t="s">
        <v>103</v>
      </c>
      <c r="K63" s="291"/>
      <c r="L63" s="291"/>
      <c r="M63" s="291"/>
      <c r="N63" s="291"/>
      <c r="O63" s="291"/>
      <c r="P63" s="291"/>
      <c r="Q63" s="291"/>
      <c r="R63" s="291"/>
      <c r="S63" s="291"/>
      <c r="T63" s="291"/>
      <c r="U63" s="291"/>
      <c r="V63" s="291"/>
      <c r="W63" s="291"/>
      <c r="X63" s="291"/>
      <c r="Y63" s="291"/>
      <c r="Z63" s="291"/>
      <c r="AA63" s="291"/>
      <c r="AB63" s="291"/>
      <c r="AC63" s="291"/>
      <c r="AD63" s="291"/>
      <c r="AE63" s="291"/>
      <c r="AF63" s="291"/>
      <c r="AG63" s="290">
        <f>'VRN - Vedlejší rozpočtové...'!J30</f>
        <v>0</v>
      </c>
      <c r="AH63" s="289"/>
      <c r="AI63" s="289"/>
      <c r="AJ63" s="289"/>
      <c r="AK63" s="289"/>
      <c r="AL63" s="289"/>
      <c r="AM63" s="289"/>
      <c r="AN63" s="290">
        <f t="shared" si="0"/>
        <v>0</v>
      </c>
      <c r="AO63" s="289"/>
      <c r="AP63" s="289"/>
      <c r="AQ63" s="73">
        <v>0</v>
      </c>
      <c r="AR63" s="70"/>
      <c r="AS63" s="85">
        <v>0</v>
      </c>
      <c r="AT63" s="86">
        <f t="shared" si="1"/>
        <v>0</v>
      </c>
      <c r="AU63" s="87">
        <f>'VRN - Vedlejší rozpočtové...'!P85</f>
        <v>0</v>
      </c>
      <c r="AV63" s="86">
        <f>'VRN - Vedlejší rozpočtové...'!J33</f>
        <v>0</v>
      </c>
      <c r="AW63" s="86">
        <f>'VRN - Vedlejší rozpočtové...'!J34</f>
        <v>0</v>
      </c>
      <c r="AX63" s="86">
        <f>'VRN - Vedlejší rozpočtové...'!J35</f>
        <v>0</v>
      </c>
      <c r="AY63" s="86">
        <f>'VRN - Vedlejší rozpočtové...'!J36</f>
        <v>0</v>
      </c>
      <c r="AZ63" s="86">
        <f>'VRN - Vedlejší rozpočtové...'!F33</f>
        <v>0</v>
      </c>
      <c r="BA63" s="86">
        <f>'VRN - Vedlejší rozpočtové...'!F34</f>
        <v>0</v>
      </c>
      <c r="BB63" s="86">
        <f>'VRN - Vedlejší rozpočtové...'!F35</f>
        <v>0</v>
      </c>
      <c r="BC63" s="86">
        <f>'VRN - Vedlejší rozpočtové...'!F36</f>
        <v>0</v>
      </c>
      <c r="BD63" s="88">
        <f>'VRN - Vedlejší rozpočtové...'!F37</f>
        <v>0</v>
      </c>
      <c r="BT63" s="78" t="s">
        <v>82</v>
      </c>
      <c r="BV63" s="78" t="s">
        <v>77</v>
      </c>
      <c r="BW63" s="78" t="s">
        <v>105</v>
      </c>
      <c r="BX63" s="78" t="s">
        <v>5</v>
      </c>
      <c r="CL63" s="78" t="s">
        <v>19</v>
      </c>
      <c r="CM63" s="78" t="s">
        <v>82</v>
      </c>
    </row>
    <row r="64" spans="1:91" s="1" customFormat="1" ht="30" customHeight="1" x14ac:dyDescent="0.2">
      <c r="B64" s="33"/>
      <c r="AR64" s="33"/>
    </row>
    <row r="65" spans="2:44" s="1" customFormat="1" ht="6.95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33"/>
    </row>
  </sheetData>
  <sheetProtection algorithmName="SHA-512" hashValue="wZ9Cr99CnfO4rFP+f9mS2icbEE8NsFmvzQdwV9obq4fUmpl5Ml+M9JhYyHJ6Rg+6/rSU6ux0CXJk1CE5z6oaIw==" saltValue="L4omdE1ER/MF9UWsdlGNEA==" spinCount="100000" sheet="1" objects="1" scenarios="1" formatColumns="0" formatRows="0"/>
  <mergeCells count="66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AG56:AM56"/>
    <mergeCell ref="AN56:AP56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VZT - Vzduchotechnika'!C2" display="/" xr:uid="{00000000-0004-0000-0000-000002000000}"/>
    <hyperlink ref="A61" location="'ÚT - Vytápění'!C2" display="/" xr:uid="{00000000-0004-0000-0000-000003000000}"/>
    <hyperlink ref="A62" location="'EL - Elektroinstalace'!C2" display="/" xr:uid="{00000000-0004-0000-0000-000004000000}"/>
    <hyperlink ref="A63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88"/>
  <sheetViews>
    <sheetView showGridLines="0" workbookViewId="0">
      <selection activeCell="F109" sqref="F109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89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Staropramenná 669/27, 15000 Praha 5, b.j.č. 12(9)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110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ROUND(J105,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ROUND((SUM(BE105:BE787)),  2)</f>
        <v>0</v>
      </c>
      <c r="I35" s="92">
        <v>0.21</v>
      </c>
      <c r="J35" s="82">
        <f>ROUND(((SUM(BE105:BE787))*I35),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ROUND((SUM(BF105:BF787)),  2)</f>
        <v>0</v>
      </c>
      <c r="I36" s="92">
        <v>0.12</v>
      </c>
      <c r="J36" s="82">
        <f>ROUND(((SUM(BF105:BF787))*I36),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ROUND((SUM(BG105:BG787)),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ROUND((SUM(BH105:BH787)),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ROUND((SUM(BI105:BI787)),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Staropramenná 669/27, 15000 Praha 5, b.j.č. 12(9)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ARS - Stavební část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Staropramenná 669/27,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J105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115</v>
      </c>
      <c r="E64" s="104"/>
      <c r="F64" s="104"/>
      <c r="G64" s="104"/>
      <c r="H64" s="104"/>
      <c r="I64" s="104"/>
      <c r="J64" s="105">
        <f>J106</f>
        <v>0</v>
      </c>
      <c r="L64" s="102"/>
    </row>
    <row r="65" spans="2:12" s="9" customFormat="1" ht="19.899999999999999" customHeight="1" x14ac:dyDescent="0.2">
      <c r="B65" s="106"/>
      <c r="D65" s="107" t="s">
        <v>116</v>
      </c>
      <c r="E65" s="108"/>
      <c r="F65" s="108"/>
      <c r="G65" s="108"/>
      <c r="H65" s="108"/>
      <c r="I65" s="108"/>
      <c r="J65" s="109">
        <f>J107</f>
        <v>0</v>
      </c>
      <c r="L65" s="106"/>
    </row>
    <row r="66" spans="2:12" s="9" customFormat="1" ht="19.899999999999999" customHeight="1" x14ac:dyDescent="0.2">
      <c r="B66" s="106"/>
      <c r="D66" s="107" t="s">
        <v>117</v>
      </c>
      <c r="E66" s="108"/>
      <c r="F66" s="108"/>
      <c r="G66" s="108"/>
      <c r="H66" s="108"/>
      <c r="I66" s="108"/>
      <c r="J66" s="109">
        <f>J126</f>
        <v>0</v>
      </c>
      <c r="L66" s="106"/>
    </row>
    <row r="67" spans="2:12" s="9" customFormat="1" ht="19.899999999999999" customHeight="1" x14ac:dyDescent="0.2">
      <c r="B67" s="106"/>
      <c r="D67" s="107" t="s">
        <v>118</v>
      </c>
      <c r="E67" s="108"/>
      <c r="F67" s="108"/>
      <c r="G67" s="108"/>
      <c r="H67" s="108"/>
      <c r="I67" s="108"/>
      <c r="J67" s="109">
        <f>J222</f>
        <v>0</v>
      </c>
      <c r="L67" s="106"/>
    </row>
    <row r="68" spans="2:12" s="9" customFormat="1" ht="19.899999999999999" customHeight="1" x14ac:dyDescent="0.2">
      <c r="B68" s="106"/>
      <c r="D68" s="107" t="s">
        <v>119</v>
      </c>
      <c r="E68" s="108"/>
      <c r="F68" s="108"/>
      <c r="G68" s="108"/>
      <c r="H68" s="108"/>
      <c r="I68" s="108"/>
      <c r="J68" s="109">
        <f>J364</f>
        <v>0</v>
      </c>
      <c r="L68" s="106"/>
    </row>
    <row r="69" spans="2:12" s="9" customFormat="1" ht="19.899999999999999" customHeight="1" x14ac:dyDescent="0.2">
      <c r="B69" s="106"/>
      <c r="D69" s="107" t="s">
        <v>120</v>
      </c>
      <c r="E69" s="108"/>
      <c r="F69" s="108"/>
      <c r="G69" s="108"/>
      <c r="H69" s="108"/>
      <c r="I69" s="108"/>
      <c r="J69" s="109">
        <f>J392</f>
        <v>0</v>
      </c>
      <c r="L69" s="106"/>
    </row>
    <row r="70" spans="2:12" s="8" customFormat="1" ht="24.95" customHeight="1" x14ac:dyDescent="0.2">
      <c r="B70" s="102"/>
      <c r="D70" s="103" t="s">
        <v>121</v>
      </c>
      <c r="E70" s="104"/>
      <c r="F70" s="104"/>
      <c r="G70" s="104"/>
      <c r="H70" s="104"/>
      <c r="I70" s="104"/>
      <c r="J70" s="105">
        <f>J395</f>
        <v>0</v>
      </c>
      <c r="L70" s="102"/>
    </row>
    <row r="71" spans="2:12" s="9" customFormat="1" ht="19.899999999999999" customHeight="1" x14ac:dyDescent="0.2">
      <c r="B71" s="106"/>
      <c r="D71" s="107" t="s">
        <v>122</v>
      </c>
      <c r="E71" s="108"/>
      <c r="F71" s="108"/>
      <c r="G71" s="108"/>
      <c r="H71" s="108"/>
      <c r="I71" s="108"/>
      <c r="J71" s="109">
        <f>J396</f>
        <v>0</v>
      </c>
      <c r="L71" s="106"/>
    </row>
    <row r="72" spans="2:12" s="9" customFormat="1" ht="19.899999999999999" customHeight="1" x14ac:dyDescent="0.2">
      <c r="B72" s="106"/>
      <c r="D72" s="107" t="s">
        <v>123</v>
      </c>
      <c r="E72" s="108"/>
      <c r="F72" s="108"/>
      <c r="G72" s="108"/>
      <c r="H72" s="108"/>
      <c r="I72" s="108"/>
      <c r="J72" s="109">
        <f>J408</f>
        <v>0</v>
      </c>
      <c r="L72" s="106"/>
    </row>
    <row r="73" spans="2:12" s="9" customFormat="1" ht="19.899999999999999" customHeight="1" x14ac:dyDescent="0.2">
      <c r="B73" s="106"/>
      <c r="D73" s="107" t="s">
        <v>124</v>
      </c>
      <c r="E73" s="108"/>
      <c r="F73" s="108"/>
      <c r="G73" s="108"/>
      <c r="H73" s="108"/>
      <c r="I73" s="108"/>
      <c r="J73" s="109">
        <f>J410</f>
        <v>0</v>
      </c>
      <c r="L73" s="106"/>
    </row>
    <row r="74" spans="2:12" s="9" customFormat="1" ht="19.899999999999999" customHeight="1" x14ac:dyDescent="0.2">
      <c r="B74" s="106"/>
      <c r="D74" s="107" t="s">
        <v>125</v>
      </c>
      <c r="E74" s="108"/>
      <c r="F74" s="108"/>
      <c r="G74" s="108"/>
      <c r="H74" s="108"/>
      <c r="I74" s="108"/>
      <c r="J74" s="109">
        <f>J413</f>
        <v>0</v>
      </c>
      <c r="L74" s="106"/>
    </row>
    <row r="75" spans="2:12" s="9" customFormat="1" ht="19.899999999999999" customHeight="1" x14ac:dyDescent="0.2">
      <c r="B75" s="106"/>
      <c r="D75" s="107" t="s">
        <v>126</v>
      </c>
      <c r="E75" s="108"/>
      <c r="F75" s="108"/>
      <c r="G75" s="108"/>
      <c r="H75" s="108"/>
      <c r="I75" s="108"/>
      <c r="J75" s="109">
        <f>J429</f>
        <v>0</v>
      </c>
      <c r="L75" s="106"/>
    </row>
    <row r="76" spans="2:12" s="9" customFormat="1" ht="19.899999999999999" customHeight="1" x14ac:dyDescent="0.2">
      <c r="B76" s="106"/>
      <c r="D76" s="107" t="s">
        <v>127</v>
      </c>
      <c r="E76" s="108"/>
      <c r="F76" s="108"/>
      <c r="G76" s="108"/>
      <c r="H76" s="108"/>
      <c r="I76" s="108"/>
      <c r="J76" s="109">
        <f>J433</f>
        <v>0</v>
      </c>
      <c r="L76" s="106"/>
    </row>
    <row r="77" spans="2:12" s="9" customFormat="1" ht="19.899999999999999" customHeight="1" x14ac:dyDescent="0.2">
      <c r="B77" s="106"/>
      <c r="D77" s="107" t="s">
        <v>128</v>
      </c>
      <c r="E77" s="108"/>
      <c r="F77" s="108"/>
      <c r="G77" s="108"/>
      <c r="H77" s="108"/>
      <c r="I77" s="108"/>
      <c r="J77" s="109">
        <f>J449</f>
        <v>0</v>
      </c>
      <c r="L77" s="106"/>
    </row>
    <row r="78" spans="2:12" s="9" customFormat="1" ht="19.899999999999999" customHeight="1" x14ac:dyDescent="0.2">
      <c r="B78" s="106"/>
      <c r="D78" s="107" t="s">
        <v>129</v>
      </c>
      <c r="E78" s="108"/>
      <c r="F78" s="108"/>
      <c r="G78" s="108"/>
      <c r="H78" s="108"/>
      <c r="I78" s="108"/>
      <c r="J78" s="109">
        <f>J548</f>
        <v>0</v>
      </c>
      <c r="L78" s="106"/>
    </row>
    <row r="79" spans="2:12" s="9" customFormat="1" ht="19.899999999999999" customHeight="1" x14ac:dyDescent="0.2">
      <c r="B79" s="106"/>
      <c r="D79" s="107" t="s">
        <v>130</v>
      </c>
      <c r="E79" s="108"/>
      <c r="F79" s="108"/>
      <c r="G79" s="108"/>
      <c r="H79" s="108"/>
      <c r="I79" s="108"/>
      <c r="J79" s="109">
        <f>J588</f>
        <v>0</v>
      </c>
      <c r="L79" s="106"/>
    </row>
    <row r="80" spans="2:12" s="9" customFormat="1" ht="19.899999999999999" customHeight="1" x14ac:dyDescent="0.2">
      <c r="B80" s="106"/>
      <c r="D80" s="107" t="s">
        <v>131</v>
      </c>
      <c r="E80" s="108"/>
      <c r="F80" s="108"/>
      <c r="G80" s="108"/>
      <c r="H80" s="108"/>
      <c r="I80" s="108"/>
      <c r="J80" s="109">
        <f>J638</f>
        <v>0</v>
      </c>
      <c r="L80" s="106"/>
    </row>
    <row r="81" spans="2:12" s="9" customFormat="1" ht="19.899999999999999" customHeight="1" x14ac:dyDescent="0.2">
      <c r="B81" s="106"/>
      <c r="D81" s="107" t="s">
        <v>132</v>
      </c>
      <c r="E81" s="108"/>
      <c r="F81" s="108"/>
      <c r="G81" s="108"/>
      <c r="H81" s="108"/>
      <c r="I81" s="108"/>
      <c r="J81" s="109">
        <f>J663</f>
        <v>0</v>
      </c>
      <c r="L81" s="106"/>
    </row>
    <row r="82" spans="2:12" s="9" customFormat="1" ht="19.899999999999999" customHeight="1" x14ac:dyDescent="0.2">
      <c r="B82" s="106"/>
      <c r="D82" s="107" t="s">
        <v>133</v>
      </c>
      <c r="E82" s="108"/>
      <c r="F82" s="108"/>
      <c r="G82" s="108"/>
      <c r="H82" s="108"/>
      <c r="I82" s="108"/>
      <c r="J82" s="109">
        <f>J706</f>
        <v>0</v>
      </c>
      <c r="L82" s="106"/>
    </row>
    <row r="83" spans="2:12" s="9" customFormat="1" ht="19.899999999999999" customHeight="1" x14ac:dyDescent="0.2">
      <c r="B83" s="106"/>
      <c r="D83" s="107" t="s">
        <v>134</v>
      </c>
      <c r="E83" s="108"/>
      <c r="F83" s="108"/>
      <c r="G83" s="108"/>
      <c r="H83" s="108"/>
      <c r="I83" s="108"/>
      <c r="J83" s="109">
        <f>J745</f>
        <v>0</v>
      </c>
      <c r="L83" s="106"/>
    </row>
    <row r="84" spans="2:12" s="1" customFormat="1" ht="21.75" customHeight="1" x14ac:dyDescent="0.2">
      <c r="B84" s="33"/>
      <c r="L84" s="33"/>
    </row>
    <row r="85" spans="2:12" s="1" customFormat="1" ht="6.95" customHeight="1" x14ac:dyDescent="0.2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3"/>
    </row>
    <row r="89" spans="2:12" s="1" customFormat="1" ht="6.95" customHeight="1" x14ac:dyDescent="0.2"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33"/>
    </row>
    <row r="90" spans="2:12" s="1" customFormat="1" ht="24.95" customHeight="1" x14ac:dyDescent="0.2">
      <c r="B90" s="33"/>
      <c r="C90" s="22" t="s">
        <v>135</v>
      </c>
      <c r="L90" s="33"/>
    </row>
    <row r="91" spans="2:12" s="1" customFormat="1" ht="6.95" customHeight="1" x14ac:dyDescent="0.2">
      <c r="B91" s="33"/>
      <c r="L91" s="33"/>
    </row>
    <row r="92" spans="2:12" s="1" customFormat="1" ht="12" customHeight="1" x14ac:dyDescent="0.2">
      <c r="B92" s="33"/>
      <c r="C92" s="28" t="s">
        <v>16</v>
      </c>
      <c r="L92" s="33"/>
    </row>
    <row r="93" spans="2:12" s="1" customFormat="1" ht="16.5" customHeight="1" x14ac:dyDescent="0.2">
      <c r="B93" s="33"/>
      <c r="E93" s="316" t="str">
        <f>E7</f>
        <v>Rekonstrukce bytových jednotek MČ Staropramenná 669/27, 15000 Praha 5, b.j.č. 12(9) - revize 3</v>
      </c>
      <c r="F93" s="317"/>
      <c r="G93" s="317"/>
      <c r="H93" s="317"/>
      <c r="L93" s="33"/>
    </row>
    <row r="94" spans="2:12" ht="12" customHeight="1" x14ac:dyDescent="0.2">
      <c r="B94" s="21"/>
      <c r="C94" s="28" t="s">
        <v>107</v>
      </c>
      <c r="L94" s="21"/>
    </row>
    <row r="95" spans="2:12" s="1" customFormat="1" ht="16.5" customHeight="1" x14ac:dyDescent="0.2">
      <c r="B95" s="33"/>
      <c r="E95" s="316" t="s">
        <v>108</v>
      </c>
      <c r="F95" s="318"/>
      <c r="G95" s="318"/>
      <c r="H95" s="318"/>
      <c r="L95" s="33"/>
    </row>
    <row r="96" spans="2:12" s="1" customFormat="1" ht="12" customHeight="1" x14ac:dyDescent="0.2">
      <c r="B96" s="33"/>
      <c r="C96" s="28" t="s">
        <v>109</v>
      </c>
      <c r="L96" s="33"/>
    </row>
    <row r="97" spans="2:65" s="1" customFormat="1" ht="16.5" customHeight="1" x14ac:dyDescent="0.2">
      <c r="B97" s="33"/>
      <c r="E97" s="275" t="str">
        <f>E11</f>
        <v>ARS - Stavební část</v>
      </c>
      <c r="F97" s="318"/>
      <c r="G97" s="318"/>
      <c r="H97" s="318"/>
      <c r="L97" s="33"/>
    </row>
    <row r="98" spans="2:65" s="1" customFormat="1" ht="6.95" customHeight="1" x14ac:dyDescent="0.2">
      <c r="B98" s="33"/>
      <c r="L98" s="33"/>
    </row>
    <row r="99" spans="2:65" s="1" customFormat="1" ht="12" customHeight="1" x14ac:dyDescent="0.2">
      <c r="B99" s="33"/>
      <c r="C99" s="28" t="s">
        <v>21</v>
      </c>
      <c r="F99" s="26" t="str">
        <f>F14</f>
        <v>Staropramenná 669/27, 15000 Praha 5</v>
      </c>
      <c r="I99" s="28" t="s">
        <v>23</v>
      </c>
      <c r="J99" s="50" t="str">
        <f>IF(J14="","",J14)</f>
        <v>25. 4. 2024</v>
      </c>
      <c r="L99" s="33"/>
    </row>
    <row r="100" spans="2:65" s="1" customFormat="1" ht="6.95" customHeight="1" x14ac:dyDescent="0.2">
      <c r="B100" s="33"/>
      <c r="L100" s="33"/>
    </row>
    <row r="101" spans="2:65" s="1" customFormat="1" ht="15.2" customHeight="1" x14ac:dyDescent="0.2">
      <c r="B101" s="33"/>
      <c r="C101" s="28" t="s">
        <v>25</v>
      </c>
      <c r="F101" s="26" t="str">
        <f>E17</f>
        <v>Městská část Praha 5</v>
      </c>
      <c r="I101" s="28" t="s">
        <v>33</v>
      </c>
      <c r="J101" s="31" t="str">
        <f>E23</f>
        <v>Boa projekt s.r.o.</v>
      </c>
      <c r="L101" s="33"/>
    </row>
    <row r="102" spans="2:65" s="1" customFormat="1" ht="15.2" customHeight="1" x14ac:dyDescent="0.2">
      <c r="B102" s="33"/>
      <c r="C102" s="28" t="s">
        <v>31</v>
      </c>
      <c r="F102" s="26" t="str">
        <f>IF(E20="","",E20)</f>
        <v>Vyplň údaj</v>
      </c>
      <c r="I102" s="28" t="s">
        <v>37</v>
      </c>
      <c r="J102" s="31" t="str">
        <f>E26</f>
        <v xml:space="preserve"> </v>
      </c>
      <c r="L102" s="33"/>
    </row>
    <row r="103" spans="2:65" s="1" customFormat="1" ht="10.35" customHeight="1" x14ac:dyDescent="0.2">
      <c r="B103" s="33"/>
      <c r="L103" s="33"/>
    </row>
    <row r="104" spans="2:65" s="10" customFormat="1" ht="29.25" customHeight="1" x14ac:dyDescent="0.2">
      <c r="B104" s="110"/>
      <c r="C104" s="111" t="s">
        <v>136</v>
      </c>
      <c r="D104" s="112" t="s">
        <v>60</v>
      </c>
      <c r="E104" s="112" t="s">
        <v>56</v>
      </c>
      <c r="F104" s="112" t="s">
        <v>57</v>
      </c>
      <c r="G104" s="112" t="s">
        <v>137</v>
      </c>
      <c r="H104" s="112" t="s">
        <v>138</v>
      </c>
      <c r="I104" s="112" t="s">
        <v>139</v>
      </c>
      <c r="J104" s="112" t="s">
        <v>113</v>
      </c>
      <c r="K104" s="113" t="s">
        <v>140</v>
      </c>
      <c r="L104" s="110"/>
      <c r="M104" s="56" t="s">
        <v>19</v>
      </c>
      <c r="N104" s="57" t="s">
        <v>45</v>
      </c>
      <c r="O104" s="57" t="s">
        <v>141</v>
      </c>
      <c r="P104" s="57" t="s">
        <v>142</v>
      </c>
      <c r="Q104" s="57" t="s">
        <v>143</v>
      </c>
      <c r="R104" s="57" t="s">
        <v>144</v>
      </c>
      <c r="S104" s="57" t="s">
        <v>145</v>
      </c>
      <c r="T104" s="57" t="s">
        <v>146</v>
      </c>
      <c r="U104" s="328" t="s">
        <v>1557</v>
      </c>
    </row>
    <row r="105" spans="2:65" s="1" customFormat="1" ht="22.9" customHeight="1" x14ac:dyDescent="0.25">
      <c r="B105" s="33"/>
      <c r="C105" s="61" t="s">
        <v>148</v>
      </c>
      <c r="J105" s="114">
        <f>BK105</f>
        <v>0</v>
      </c>
      <c r="L105" s="33"/>
      <c r="M105" s="59"/>
      <c r="N105" s="51"/>
      <c r="O105" s="51"/>
      <c r="P105" s="115">
        <f>P106+P395</f>
        <v>0</v>
      </c>
      <c r="Q105" s="51"/>
      <c r="R105" s="115">
        <f>R106+R395</f>
        <v>16.443677470000001</v>
      </c>
      <c r="S105" s="51"/>
      <c r="T105" s="115">
        <f>T106+T395</f>
        <v>16.507699010000003</v>
      </c>
      <c r="U105" s="329">
        <f>SUM(V105:V682)</f>
        <v>0</v>
      </c>
      <c r="AT105" s="18" t="s">
        <v>74</v>
      </c>
      <c r="AU105" s="18" t="s">
        <v>114</v>
      </c>
      <c r="BK105" s="116">
        <f>BK106+BK395</f>
        <v>0</v>
      </c>
    </row>
    <row r="106" spans="2:65" s="11" customFormat="1" ht="25.9" customHeight="1" x14ac:dyDescent="0.2">
      <c r="B106" s="117"/>
      <c r="D106" s="118" t="s">
        <v>74</v>
      </c>
      <c r="E106" s="119" t="s">
        <v>149</v>
      </c>
      <c r="F106" s="119" t="s">
        <v>150</v>
      </c>
      <c r="I106" s="120"/>
      <c r="J106" s="121">
        <f>BK106</f>
        <v>0</v>
      </c>
      <c r="L106" s="117"/>
      <c r="M106" s="122"/>
      <c r="P106" s="123">
        <f>P107+P126+P222+P364+P392</f>
        <v>0</v>
      </c>
      <c r="R106" s="123">
        <f>R107+R126+R222+R364+R392</f>
        <v>9.9243737000000003</v>
      </c>
      <c r="T106" s="123">
        <f>T107+T126+T222+T364+T392</f>
        <v>12.412483950000002</v>
      </c>
      <c r="U106" s="330"/>
      <c r="V106" s="1" t="str">
        <f t="shared" ref="V106:V169" si="0">IF(U106="investice",J106,"")</f>
        <v/>
      </c>
      <c r="AR106" s="118" t="s">
        <v>82</v>
      </c>
      <c r="AT106" s="125" t="s">
        <v>74</v>
      </c>
      <c r="AU106" s="125" t="s">
        <v>75</v>
      </c>
      <c r="AY106" s="118" t="s">
        <v>151</v>
      </c>
      <c r="BK106" s="126">
        <f>BK107+BK126+BK222+BK364+BK392</f>
        <v>0</v>
      </c>
    </row>
    <row r="107" spans="2:65" s="11" customFormat="1" ht="22.9" customHeight="1" x14ac:dyDescent="0.2">
      <c r="B107" s="117"/>
      <c r="D107" s="118" t="s">
        <v>74</v>
      </c>
      <c r="E107" s="127" t="s">
        <v>152</v>
      </c>
      <c r="F107" s="127" t="s">
        <v>153</v>
      </c>
      <c r="I107" s="120"/>
      <c r="J107" s="128">
        <f>BK107</f>
        <v>0</v>
      </c>
      <c r="L107" s="117"/>
      <c r="M107" s="122"/>
      <c r="P107" s="123">
        <f>SUM(P108:P125)</f>
        <v>0</v>
      </c>
      <c r="R107" s="123">
        <f>SUM(R108:R125)</f>
        <v>2.3218007999999997</v>
      </c>
      <c r="T107" s="123">
        <f>SUM(T108:T125)</f>
        <v>0</v>
      </c>
      <c r="U107" s="330"/>
      <c r="V107" s="1" t="str">
        <f t="shared" si="0"/>
        <v/>
      </c>
      <c r="AR107" s="118" t="s">
        <v>82</v>
      </c>
      <c r="AT107" s="125" t="s">
        <v>74</v>
      </c>
      <c r="AU107" s="125" t="s">
        <v>82</v>
      </c>
      <c r="AY107" s="118" t="s">
        <v>151</v>
      </c>
      <c r="BK107" s="126">
        <f>SUM(BK108:BK125)</f>
        <v>0</v>
      </c>
    </row>
    <row r="108" spans="2:65" s="1" customFormat="1" ht="24.2" customHeight="1" x14ac:dyDescent="0.2">
      <c r="B108" s="33"/>
      <c r="C108" s="129" t="s">
        <v>82</v>
      </c>
      <c r="D108" s="129" t="s">
        <v>154</v>
      </c>
      <c r="E108" s="130" t="s">
        <v>155</v>
      </c>
      <c r="F108" s="131" t="s">
        <v>156</v>
      </c>
      <c r="G108" s="132" t="s">
        <v>157</v>
      </c>
      <c r="H108" s="133">
        <v>5.89</v>
      </c>
      <c r="I108" s="134"/>
      <c r="J108" s="135">
        <f>ROUND(I108*H108,2)</f>
        <v>0</v>
      </c>
      <c r="K108" s="131" t="s">
        <v>158</v>
      </c>
      <c r="L108" s="33"/>
      <c r="M108" s="136" t="s">
        <v>19</v>
      </c>
      <c r="N108" s="137" t="s">
        <v>47</v>
      </c>
      <c r="P108" s="138">
        <f>O108*H108</f>
        <v>0</v>
      </c>
      <c r="Q108" s="138">
        <v>0.15443999999999999</v>
      </c>
      <c r="R108" s="138">
        <f>Q108*H108</f>
        <v>0.90965159999999989</v>
      </c>
      <c r="S108" s="138">
        <v>0</v>
      </c>
      <c r="T108" s="138">
        <f>S108*H108</f>
        <v>0</v>
      </c>
      <c r="U108" s="331" t="s">
        <v>19</v>
      </c>
      <c r="V108" s="1" t="str">
        <f t="shared" si="0"/>
        <v/>
      </c>
      <c r="AR108" s="140" t="s">
        <v>159</v>
      </c>
      <c r="AT108" s="140" t="s">
        <v>154</v>
      </c>
      <c r="AU108" s="140" t="s">
        <v>88</v>
      </c>
      <c r="AY108" s="18" t="s">
        <v>151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88</v>
      </c>
      <c r="BK108" s="141">
        <f>ROUND(I108*H108,2)</f>
        <v>0</v>
      </c>
      <c r="BL108" s="18" t="s">
        <v>159</v>
      </c>
      <c r="BM108" s="140" t="s">
        <v>160</v>
      </c>
    </row>
    <row r="109" spans="2:65" s="1" customFormat="1" ht="11.25" x14ac:dyDescent="0.2">
      <c r="B109" s="33"/>
      <c r="D109" s="142" t="s">
        <v>161</v>
      </c>
      <c r="F109" s="143" t="s">
        <v>162</v>
      </c>
      <c r="I109" s="144"/>
      <c r="L109" s="33"/>
      <c r="M109" s="145"/>
      <c r="U109" s="332"/>
      <c r="V109" s="1" t="str">
        <f t="shared" si="0"/>
        <v/>
      </c>
      <c r="AT109" s="18" t="s">
        <v>161</v>
      </c>
      <c r="AU109" s="18" t="s">
        <v>88</v>
      </c>
    </row>
    <row r="110" spans="2:65" s="12" customFormat="1" ht="11.25" x14ac:dyDescent="0.2">
      <c r="B110" s="146"/>
      <c r="D110" s="147" t="s">
        <v>163</v>
      </c>
      <c r="E110" s="148" t="s">
        <v>19</v>
      </c>
      <c r="F110" s="149" t="s">
        <v>164</v>
      </c>
      <c r="H110" s="150">
        <v>3.54</v>
      </c>
      <c r="I110" s="151"/>
      <c r="L110" s="146"/>
      <c r="M110" s="152"/>
      <c r="U110" s="333"/>
      <c r="V110" s="1" t="str">
        <f t="shared" si="0"/>
        <v/>
      </c>
      <c r="AT110" s="148" t="s">
        <v>163</v>
      </c>
      <c r="AU110" s="148" t="s">
        <v>88</v>
      </c>
      <c r="AV110" s="12" t="s">
        <v>88</v>
      </c>
      <c r="AW110" s="12" t="s">
        <v>36</v>
      </c>
      <c r="AX110" s="12" t="s">
        <v>75</v>
      </c>
      <c r="AY110" s="148" t="s">
        <v>151</v>
      </c>
    </row>
    <row r="111" spans="2:65" s="12" customFormat="1" ht="11.25" x14ac:dyDescent="0.2">
      <c r="B111" s="146"/>
      <c r="D111" s="147" t="s">
        <v>163</v>
      </c>
      <c r="E111" s="148" t="s">
        <v>19</v>
      </c>
      <c r="F111" s="149" t="s">
        <v>165</v>
      </c>
      <c r="H111" s="150">
        <v>2.35</v>
      </c>
      <c r="I111" s="151"/>
      <c r="L111" s="146"/>
      <c r="M111" s="152"/>
      <c r="U111" s="333"/>
      <c r="V111" s="1" t="str">
        <f t="shared" si="0"/>
        <v/>
      </c>
      <c r="AT111" s="148" t="s">
        <v>163</v>
      </c>
      <c r="AU111" s="148" t="s">
        <v>88</v>
      </c>
      <c r="AV111" s="12" t="s">
        <v>88</v>
      </c>
      <c r="AW111" s="12" t="s">
        <v>36</v>
      </c>
      <c r="AX111" s="12" t="s">
        <v>75</v>
      </c>
      <c r="AY111" s="148" t="s">
        <v>151</v>
      </c>
    </row>
    <row r="112" spans="2:65" s="13" customFormat="1" ht="11.25" x14ac:dyDescent="0.2">
      <c r="B112" s="153"/>
      <c r="D112" s="147" t="s">
        <v>163</v>
      </c>
      <c r="E112" s="154" t="s">
        <v>19</v>
      </c>
      <c r="F112" s="155" t="s">
        <v>166</v>
      </c>
      <c r="H112" s="156">
        <v>5.89</v>
      </c>
      <c r="I112" s="157"/>
      <c r="L112" s="153"/>
      <c r="M112" s="158"/>
      <c r="U112" s="334"/>
      <c r="V112" s="1" t="str">
        <f t="shared" si="0"/>
        <v/>
      </c>
      <c r="AT112" s="154" t="s">
        <v>163</v>
      </c>
      <c r="AU112" s="154" t="s">
        <v>88</v>
      </c>
      <c r="AV112" s="13" t="s">
        <v>159</v>
      </c>
      <c r="AW112" s="13" t="s">
        <v>36</v>
      </c>
      <c r="AX112" s="13" t="s">
        <v>82</v>
      </c>
      <c r="AY112" s="154" t="s">
        <v>151</v>
      </c>
    </row>
    <row r="113" spans="2:65" s="1" customFormat="1" ht="24.2" customHeight="1" x14ac:dyDescent="0.2">
      <c r="B113" s="33"/>
      <c r="C113" s="129" t="s">
        <v>88</v>
      </c>
      <c r="D113" s="129" t="s">
        <v>154</v>
      </c>
      <c r="E113" s="130" t="s">
        <v>167</v>
      </c>
      <c r="F113" s="131" t="s">
        <v>168</v>
      </c>
      <c r="G113" s="132" t="s">
        <v>157</v>
      </c>
      <c r="H113" s="133">
        <v>3.22</v>
      </c>
      <c r="I113" s="134"/>
      <c r="J113" s="135">
        <f>ROUND(I113*H113,2)</f>
        <v>0</v>
      </c>
      <c r="K113" s="131" t="s">
        <v>158</v>
      </c>
      <c r="L113" s="33"/>
      <c r="M113" s="136" t="s">
        <v>19</v>
      </c>
      <c r="N113" s="137" t="s">
        <v>47</v>
      </c>
      <c r="P113" s="138">
        <f>O113*H113</f>
        <v>0</v>
      </c>
      <c r="Q113" s="138">
        <v>0.35376000000000002</v>
      </c>
      <c r="R113" s="138">
        <f>Q113*H113</f>
        <v>1.1391072000000002</v>
      </c>
      <c r="S113" s="138">
        <v>0</v>
      </c>
      <c r="T113" s="138">
        <f>S113*H113</f>
        <v>0</v>
      </c>
      <c r="U113" s="331" t="s">
        <v>19</v>
      </c>
      <c r="V113" s="1" t="str">
        <f t="shared" si="0"/>
        <v/>
      </c>
      <c r="AR113" s="140" t="s">
        <v>159</v>
      </c>
      <c r="AT113" s="140" t="s">
        <v>154</v>
      </c>
      <c r="AU113" s="140" t="s">
        <v>88</v>
      </c>
      <c r="AY113" s="18" t="s">
        <v>151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88</v>
      </c>
      <c r="BK113" s="141">
        <f>ROUND(I113*H113,2)</f>
        <v>0</v>
      </c>
      <c r="BL113" s="18" t="s">
        <v>159</v>
      </c>
      <c r="BM113" s="140" t="s">
        <v>169</v>
      </c>
    </row>
    <row r="114" spans="2:65" s="1" customFormat="1" ht="11.25" x14ac:dyDescent="0.2">
      <c r="B114" s="33"/>
      <c r="D114" s="142" t="s">
        <v>161</v>
      </c>
      <c r="F114" s="143" t="s">
        <v>170</v>
      </c>
      <c r="I114" s="144"/>
      <c r="L114" s="33"/>
      <c r="M114" s="145"/>
      <c r="U114" s="332"/>
      <c r="V114" s="1" t="str">
        <f t="shared" si="0"/>
        <v/>
      </c>
      <c r="AT114" s="18" t="s">
        <v>161</v>
      </c>
      <c r="AU114" s="18" t="s">
        <v>88</v>
      </c>
    </row>
    <row r="115" spans="2:65" s="12" customFormat="1" ht="11.25" x14ac:dyDescent="0.2">
      <c r="B115" s="146"/>
      <c r="D115" s="147" t="s">
        <v>163</v>
      </c>
      <c r="E115" s="148" t="s">
        <v>19</v>
      </c>
      <c r="F115" s="149" t="s">
        <v>171</v>
      </c>
      <c r="H115" s="150">
        <v>3.22</v>
      </c>
      <c r="I115" s="151"/>
      <c r="L115" s="146"/>
      <c r="M115" s="152"/>
      <c r="U115" s="333"/>
      <c r="V115" s="1" t="str">
        <f t="shared" si="0"/>
        <v/>
      </c>
      <c r="AT115" s="148" t="s">
        <v>163</v>
      </c>
      <c r="AU115" s="148" t="s">
        <v>88</v>
      </c>
      <c r="AV115" s="12" t="s">
        <v>88</v>
      </c>
      <c r="AW115" s="12" t="s">
        <v>36</v>
      </c>
      <c r="AX115" s="12" t="s">
        <v>75</v>
      </c>
      <c r="AY115" s="148" t="s">
        <v>151</v>
      </c>
    </row>
    <row r="116" spans="2:65" s="13" customFormat="1" ht="11.25" x14ac:dyDescent="0.2">
      <c r="B116" s="153"/>
      <c r="D116" s="147" t="s">
        <v>163</v>
      </c>
      <c r="E116" s="154" t="s">
        <v>19</v>
      </c>
      <c r="F116" s="155" t="s">
        <v>166</v>
      </c>
      <c r="H116" s="156">
        <v>3.22</v>
      </c>
      <c r="I116" s="157"/>
      <c r="L116" s="153"/>
      <c r="M116" s="158"/>
      <c r="U116" s="334"/>
      <c r="V116" s="1" t="str">
        <f t="shared" si="0"/>
        <v/>
      </c>
      <c r="AT116" s="154" t="s">
        <v>163</v>
      </c>
      <c r="AU116" s="154" t="s">
        <v>88</v>
      </c>
      <c r="AV116" s="13" t="s">
        <v>159</v>
      </c>
      <c r="AW116" s="13" t="s">
        <v>36</v>
      </c>
      <c r="AX116" s="13" t="s">
        <v>82</v>
      </c>
      <c r="AY116" s="154" t="s">
        <v>151</v>
      </c>
    </row>
    <row r="117" spans="2:65" s="1" customFormat="1" ht="21.75" customHeight="1" x14ac:dyDescent="0.2">
      <c r="B117" s="33"/>
      <c r="C117" s="129" t="s">
        <v>152</v>
      </c>
      <c r="D117" s="129" t="s">
        <v>154</v>
      </c>
      <c r="E117" s="130" t="s">
        <v>172</v>
      </c>
      <c r="F117" s="131" t="s">
        <v>173</v>
      </c>
      <c r="G117" s="132" t="s">
        <v>174</v>
      </c>
      <c r="H117" s="133">
        <v>4</v>
      </c>
      <c r="I117" s="134"/>
      <c r="J117" s="135">
        <f>ROUND(I117*H117,2)</f>
        <v>0</v>
      </c>
      <c r="K117" s="131" t="s">
        <v>158</v>
      </c>
      <c r="L117" s="33"/>
      <c r="M117" s="136" t="s">
        <v>19</v>
      </c>
      <c r="N117" s="137" t="s">
        <v>47</v>
      </c>
      <c r="P117" s="138">
        <f>O117*H117</f>
        <v>0</v>
      </c>
      <c r="Q117" s="138">
        <v>5.4550000000000001E-2</v>
      </c>
      <c r="R117" s="138">
        <f>Q117*H117</f>
        <v>0.21820000000000001</v>
      </c>
      <c r="S117" s="138">
        <v>0</v>
      </c>
      <c r="T117" s="138">
        <f>S117*H117</f>
        <v>0</v>
      </c>
      <c r="U117" s="331" t="s">
        <v>19</v>
      </c>
      <c r="V117" s="1" t="str">
        <f t="shared" si="0"/>
        <v/>
      </c>
      <c r="AR117" s="140" t="s">
        <v>159</v>
      </c>
      <c r="AT117" s="140" t="s">
        <v>154</v>
      </c>
      <c r="AU117" s="140" t="s">
        <v>88</v>
      </c>
      <c r="AY117" s="18" t="s">
        <v>151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88</v>
      </c>
      <c r="BK117" s="141">
        <f>ROUND(I117*H117,2)</f>
        <v>0</v>
      </c>
      <c r="BL117" s="18" t="s">
        <v>159</v>
      </c>
      <c r="BM117" s="140" t="s">
        <v>175</v>
      </c>
    </row>
    <row r="118" spans="2:65" s="1" customFormat="1" ht="11.25" x14ac:dyDescent="0.2">
      <c r="B118" s="33"/>
      <c r="D118" s="142" t="s">
        <v>161</v>
      </c>
      <c r="F118" s="143" t="s">
        <v>176</v>
      </c>
      <c r="I118" s="144"/>
      <c r="L118" s="33"/>
      <c r="M118" s="145"/>
      <c r="U118" s="332"/>
      <c r="V118" s="1" t="str">
        <f t="shared" si="0"/>
        <v/>
      </c>
      <c r="AT118" s="18" t="s">
        <v>161</v>
      </c>
      <c r="AU118" s="18" t="s">
        <v>88</v>
      </c>
    </row>
    <row r="119" spans="2:65" s="14" customFormat="1" ht="11.25" x14ac:dyDescent="0.2">
      <c r="B119" s="159"/>
      <c r="D119" s="147" t="s">
        <v>163</v>
      </c>
      <c r="E119" s="160" t="s">
        <v>19</v>
      </c>
      <c r="F119" s="161" t="s">
        <v>177</v>
      </c>
      <c r="H119" s="160" t="s">
        <v>19</v>
      </c>
      <c r="I119" s="162"/>
      <c r="L119" s="159"/>
      <c r="M119" s="163"/>
      <c r="U119" s="335"/>
      <c r="V119" s="1" t="str">
        <f t="shared" si="0"/>
        <v/>
      </c>
      <c r="AT119" s="160" t="s">
        <v>163</v>
      </c>
      <c r="AU119" s="160" t="s">
        <v>88</v>
      </c>
      <c r="AV119" s="14" t="s">
        <v>82</v>
      </c>
      <c r="AW119" s="14" t="s">
        <v>36</v>
      </c>
      <c r="AX119" s="14" t="s">
        <v>75</v>
      </c>
      <c r="AY119" s="160" t="s">
        <v>151</v>
      </c>
    </row>
    <row r="120" spans="2:65" s="12" customFormat="1" ht="11.25" x14ac:dyDescent="0.2">
      <c r="B120" s="146"/>
      <c r="D120" s="147" t="s">
        <v>163</v>
      </c>
      <c r="E120" s="148" t="s">
        <v>19</v>
      </c>
      <c r="F120" s="149" t="s">
        <v>178</v>
      </c>
      <c r="H120" s="150">
        <v>4</v>
      </c>
      <c r="I120" s="151"/>
      <c r="L120" s="146"/>
      <c r="M120" s="152"/>
      <c r="U120" s="333"/>
      <c r="V120" s="1" t="str">
        <f t="shared" si="0"/>
        <v/>
      </c>
      <c r="AT120" s="148" t="s">
        <v>163</v>
      </c>
      <c r="AU120" s="148" t="s">
        <v>88</v>
      </c>
      <c r="AV120" s="12" t="s">
        <v>88</v>
      </c>
      <c r="AW120" s="12" t="s">
        <v>36</v>
      </c>
      <c r="AX120" s="12" t="s">
        <v>75</v>
      </c>
      <c r="AY120" s="148" t="s">
        <v>151</v>
      </c>
    </row>
    <row r="121" spans="2:65" s="13" customFormat="1" ht="11.25" x14ac:dyDescent="0.2">
      <c r="B121" s="153"/>
      <c r="D121" s="147" t="s">
        <v>163</v>
      </c>
      <c r="E121" s="154" t="s">
        <v>19</v>
      </c>
      <c r="F121" s="155" t="s">
        <v>166</v>
      </c>
      <c r="H121" s="156">
        <v>4</v>
      </c>
      <c r="I121" s="157"/>
      <c r="L121" s="153"/>
      <c r="M121" s="158"/>
      <c r="U121" s="334"/>
      <c r="V121" s="1" t="str">
        <f t="shared" si="0"/>
        <v/>
      </c>
      <c r="AT121" s="154" t="s">
        <v>163</v>
      </c>
      <c r="AU121" s="154" t="s">
        <v>88</v>
      </c>
      <c r="AV121" s="13" t="s">
        <v>159</v>
      </c>
      <c r="AW121" s="13" t="s">
        <v>36</v>
      </c>
      <c r="AX121" s="13" t="s">
        <v>82</v>
      </c>
      <c r="AY121" s="154" t="s">
        <v>151</v>
      </c>
    </row>
    <row r="122" spans="2:65" s="1" customFormat="1" ht="16.5" customHeight="1" x14ac:dyDescent="0.2">
      <c r="B122" s="33"/>
      <c r="C122" s="129" t="s">
        <v>159</v>
      </c>
      <c r="D122" s="129" t="s">
        <v>154</v>
      </c>
      <c r="E122" s="130" t="s">
        <v>179</v>
      </c>
      <c r="F122" s="131" t="s">
        <v>180</v>
      </c>
      <c r="G122" s="132" t="s">
        <v>174</v>
      </c>
      <c r="H122" s="133">
        <v>4</v>
      </c>
      <c r="I122" s="134"/>
      <c r="J122" s="135">
        <f>ROUND(I122*H122,2)</f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8">
        <f>S122*H122</f>
        <v>0</v>
      </c>
      <c r="U122" s="331" t="s">
        <v>19</v>
      </c>
      <c r="V122" s="1" t="str">
        <f t="shared" si="0"/>
        <v/>
      </c>
      <c r="AR122" s="140" t="s">
        <v>159</v>
      </c>
      <c r="AT122" s="140" t="s">
        <v>154</v>
      </c>
      <c r="AU122" s="140" t="s">
        <v>88</v>
      </c>
      <c r="AY122" s="18" t="s">
        <v>151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8" t="s">
        <v>88</v>
      </c>
      <c r="BK122" s="141">
        <f>ROUND(I122*H122,2)</f>
        <v>0</v>
      </c>
      <c r="BL122" s="18" t="s">
        <v>159</v>
      </c>
      <c r="BM122" s="140" t="s">
        <v>181</v>
      </c>
    </row>
    <row r="123" spans="2:65" s="1" customFormat="1" ht="16.5" customHeight="1" x14ac:dyDescent="0.2">
      <c r="B123" s="33"/>
      <c r="C123" s="129" t="s">
        <v>182</v>
      </c>
      <c r="D123" s="129" t="s">
        <v>154</v>
      </c>
      <c r="E123" s="130" t="s">
        <v>183</v>
      </c>
      <c r="F123" s="131" t="s">
        <v>184</v>
      </c>
      <c r="G123" s="132" t="s">
        <v>157</v>
      </c>
      <c r="H123" s="133">
        <v>0.85</v>
      </c>
      <c r="I123" s="134"/>
      <c r="J123" s="135">
        <f>ROUND(I123*H123,2)</f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6.4519999999999994E-2</v>
      </c>
      <c r="R123" s="138">
        <f>Q123*H123</f>
        <v>5.4841999999999995E-2</v>
      </c>
      <c r="S123" s="138">
        <v>0</v>
      </c>
      <c r="T123" s="138">
        <f>S123*H123</f>
        <v>0</v>
      </c>
      <c r="U123" s="331" t="s">
        <v>19</v>
      </c>
      <c r="V123" s="1" t="str">
        <f t="shared" si="0"/>
        <v/>
      </c>
      <c r="AR123" s="140" t="s">
        <v>159</v>
      </c>
      <c r="AT123" s="140" t="s">
        <v>154</v>
      </c>
      <c r="AU123" s="140" t="s">
        <v>88</v>
      </c>
      <c r="AY123" s="18" t="s">
        <v>151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159</v>
      </c>
      <c r="BM123" s="140" t="s">
        <v>185</v>
      </c>
    </row>
    <row r="124" spans="2:65" s="12" customFormat="1" ht="11.25" x14ac:dyDescent="0.2">
      <c r="B124" s="146"/>
      <c r="D124" s="147" t="s">
        <v>163</v>
      </c>
      <c r="E124" s="148" t="s">
        <v>19</v>
      </c>
      <c r="F124" s="149" t="s">
        <v>186</v>
      </c>
      <c r="H124" s="150">
        <v>0.85</v>
      </c>
      <c r="I124" s="151"/>
      <c r="L124" s="146"/>
      <c r="M124" s="152"/>
      <c r="U124" s="333"/>
      <c r="V124" s="1" t="str">
        <f t="shared" si="0"/>
        <v/>
      </c>
      <c r="AT124" s="148" t="s">
        <v>163</v>
      </c>
      <c r="AU124" s="148" t="s">
        <v>88</v>
      </c>
      <c r="AV124" s="12" t="s">
        <v>88</v>
      </c>
      <c r="AW124" s="12" t="s">
        <v>36</v>
      </c>
      <c r="AX124" s="12" t="s">
        <v>75</v>
      </c>
      <c r="AY124" s="148" t="s">
        <v>151</v>
      </c>
    </row>
    <row r="125" spans="2:65" s="13" customFormat="1" ht="11.25" x14ac:dyDescent="0.2">
      <c r="B125" s="153"/>
      <c r="D125" s="147" t="s">
        <v>163</v>
      </c>
      <c r="E125" s="154" t="s">
        <v>19</v>
      </c>
      <c r="F125" s="155" t="s">
        <v>166</v>
      </c>
      <c r="H125" s="156">
        <v>0.85</v>
      </c>
      <c r="I125" s="157"/>
      <c r="L125" s="153"/>
      <c r="M125" s="158"/>
      <c r="U125" s="334"/>
      <c r="V125" s="1" t="str">
        <f t="shared" si="0"/>
        <v/>
      </c>
      <c r="AT125" s="154" t="s">
        <v>163</v>
      </c>
      <c r="AU125" s="154" t="s">
        <v>88</v>
      </c>
      <c r="AV125" s="13" t="s">
        <v>159</v>
      </c>
      <c r="AW125" s="13" t="s">
        <v>36</v>
      </c>
      <c r="AX125" s="13" t="s">
        <v>82</v>
      </c>
      <c r="AY125" s="154" t="s">
        <v>151</v>
      </c>
    </row>
    <row r="126" spans="2:65" s="11" customFormat="1" ht="22.9" customHeight="1" x14ac:dyDescent="0.2">
      <c r="B126" s="117"/>
      <c r="D126" s="118" t="s">
        <v>74</v>
      </c>
      <c r="E126" s="127" t="s">
        <v>187</v>
      </c>
      <c r="F126" s="127" t="s">
        <v>188</v>
      </c>
      <c r="I126" s="120"/>
      <c r="J126" s="128">
        <f>BK126</f>
        <v>0</v>
      </c>
      <c r="L126" s="117"/>
      <c r="M126" s="122"/>
      <c r="P126" s="123">
        <f>SUM(P127:P221)</f>
        <v>0</v>
      </c>
      <c r="R126" s="123">
        <f>SUM(R127:R221)</f>
        <v>7.4337090000000003</v>
      </c>
      <c r="T126" s="123">
        <f>SUM(T127:T221)</f>
        <v>0.22733595000000004</v>
      </c>
      <c r="U126" s="330"/>
      <c r="V126" s="1" t="str">
        <f t="shared" si="0"/>
        <v/>
      </c>
      <c r="AR126" s="118" t="s">
        <v>82</v>
      </c>
      <c r="AT126" s="125" t="s">
        <v>74</v>
      </c>
      <c r="AU126" s="125" t="s">
        <v>82</v>
      </c>
      <c r="AY126" s="118" t="s">
        <v>151</v>
      </c>
      <c r="BK126" s="126">
        <f>SUM(BK127:BK221)</f>
        <v>0</v>
      </c>
    </row>
    <row r="127" spans="2:65" s="1" customFormat="1" ht="16.5" customHeight="1" x14ac:dyDescent="0.2">
      <c r="B127" s="33"/>
      <c r="C127" s="129" t="s">
        <v>187</v>
      </c>
      <c r="D127" s="129" t="s">
        <v>154</v>
      </c>
      <c r="E127" s="130" t="s">
        <v>189</v>
      </c>
      <c r="F127" s="131" t="s">
        <v>190</v>
      </c>
      <c r="G127" s="132" t="s">
        <v>157</v>
      </c>
      <c r="H127" s="133">
        <v>62.07</v>
      </c>
      <c r="I127" s="134"/>
      <c r="J127" s="135">
        <f>ROUND(I127*H127,2)</f>
        <v>0</v>
      </c>
      <c r="K127" s="131" t="s">
        <v>158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6.0000000000000002E-5</v>
      </c>
      <c r="R127" s="138">
        <f>Q127*H127</f>
        <v>3.7242E-3</v>
      </c>
      <c r="S127" s="138">
        <v>6.0000000000000002E-5</v>
      </c>
      <c r="T127" s="138">
        <f>S127*H127</f>
        <v>3.7242E-3</v>
      </c>
      <c r="U127" s="331" t="s">
        <v>19</v>
      </c>
      <c r="V127" s="1" t="str">
        <f t="shared" si="0"/>
        <v/>
      </c>
      <c r="AR127" s="140" t="s">
        <v>159</v>
      </c>
      <c r="AT127" s="140" t="s">
        <v>154</v>
      </c>
      <c r="AU127" s="140" t="s">
        <v>88</v>
      </c>
      <c r="AY127" s="18" t="s">
        <v>151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159</v>
      </c>
      <c r="BM127" s="140" t="s">
        <v>191</v>
      </c>
    </row>
    <row r="128" spans="2:65" s="1" customFormat="1" ht="11.25" x14ac:dyDescent="0.2">
      <c r="B128" s="33"/>
      <c r="D128" s="142" t="s">
        <v>161</v>
      </c>
      <c r="F128" s="143" t="s">
        <v>192</v>
      </c>
      <c r="I128" s="144"/>
      <c r="L128" s="33"/>
      <c r="M128" s="145"/>
      <c r="U128" s="332"/>
      <c r="V128" s="1" t="str">
        <f t="shared" si="0"/>
        <v/>
      </c>
      <c r="AT128" s="18" t="s">
        <v>161</v>
      </c>
      <c r="AU128" s="18" t="s">
        <v>88</v>
      </c>
    </row>
    <row r="129" spans="2:65" s="1" customFormat="1" ht="24.2" customHeight="1" x14ac:dyDescent="0.2">
      <c r="B129" s="33"/>
      <c r="C129" s="129" t="s">
        <v>193</v>
      </c>
      <c r="D129" s="129" t="s">
        <v>154</v>
      </c>
      <c r="E129" s="130" t="s">
        <v>194</v>
      </c>
      <c r="F129" s="131" t="s">
        <v>195</v>
      </c>
      <c r="G129" s="132" t="s">
        <v>157</v>
      </c>
      <c r="H129" s="133">
        <v>11.175000000000001</v>
      </c>
      <c r="I129" s="134"/>
      <c r="J129" s="135">
        <f>ROUND(I129*H129,2)</f>
        <v>0</v>
      </c>
      <c r="K129" s="131" t="s">
        <v>158</v>
      </c>
      <c r="L129" s="33"/>
      <c r="M129" s="136" t="s">
        <v>19</v>
      </c>
      <c r="N129" s="137" t="s">
        <v>47</v>
      </c>
      <c r="P129" s="138">
        <f>O129*H129</f>
        <v>0</v>
      </c>
      <c r="Q129" s="138">
        <v>1.9290000000000002E-2</v>
      </c>
      <c r="R129" s="138">
        <f>Q129*H129</f>
        <v>0.21556575000000003</v>
      </c>
      <c r="S129" s="138">
        <v>0.02</v>
      </c>
      <c r="T129" s="138">
        <f>S129*H129</f>
        <v>0.22350000000000003</v>
      </c>
      <c r="U129" s="331" t="s">
        <v>19</v>
      </c>
      <c r="V129" s="1" t="str">
        <f t="shared" si="0"/>
        <v/>
      </c>
      <c r="AR129" s="140" t="s">
        <v>159</v>
      </c>
      <c r="AT129" s="140" t="s">
        <v>154</v>
      </c>
      <c r="AU129" s="140" t="s">
        <v>88</v>
      </c>
      <c r="AY129" s="18" t="s">
        <v>151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88</v>
      </c>
      <c r="BK129" s="141">
        <f>ROUND(I129*H129,2)</f>
        <v>0</v>
      </c>
      <c r="BL129" s="18" t="s">
        <v>159</v>
      </c>
      <c r="BM129" s="140" t="s">
        <v>196</v>
      </c>
    </row>
    <row r="130" spans="2:65" s="1" customFormat="1" ht="11.25" x14ac:dyDescent="0.2">
      <c r="B130" s="33"/>
      <c r="D130" s="142" t="s">
        <v>161</v>
      </c>
      <c r="F130" s="143" t="s">
        <v>197</v>
      </c>
      <c r="I130" s="144"/>
      <c r="L130" s="33"/>
      <c r="M130" s="145"/>
      <c r="U130" s="332"/>
      <c r="V130" s="1" t="str">
        <f t="shared" si="0"/>
        <v/>
      </c>
      <c r="AT130" s="18" t="s">
        <v>161</v>
      </c>
      <c r="AU130" s="18" t="s">
        <v>88</v>
      </c>
    </row>
    <row r="131" spans="2:65" s="14" customFormat="1" ht="11.25" x14ac:dyDescent="0.2">
      <c r="B131" s="159"/>
      <c r="D131" s="147" t="s">
        <v>163</v>
      </c>
      <c r="E131" s="160" t="s">
        <v>19</v>
      </c>
      <c r="F131" s="161" t="s">
        <v>198</v>
      </c>
      <c r="H131" s="160" t="s">
        <v>19</v>
      </c>
      <c r="I131" s="162"/>
      <c r="L131" s="159"/>
      <c r="M131" s="163"/>
      <c r="U131" s="335"/>
      <c r="V131" s="1" t="str">
        <f t="shared" si="0"/>
        <v/>
      </c>
      <c r="AT131" s="160" t="s">
        <v>163</v>
      </c>
      <c r="AU131" s="160" t="s">
        <v>88</v>
      </c>
      <c r="AV131" s="14" t="s">
        <v>82</v>
      </c>
      <c r="AW131" s="14" t="s">
        <v>36</v>
      </c>
      <c r="AX131" s="14" t="s">
        <v>75</v>
      </c>
      <c r="AY131" s="160" t="s">
        <v>151</v>
      </c>
    </row>
    <row r="132" spans="2:65" s="12" customFormat="1" ht="11.25" x14ac:dyDescent="0.2">
      <c r="B132" s="146"/>
      <c r="D132" s="147" t="s">
        <v>163</v>
      </c>
      <c r="E132" s="148" t="s">
        <v>19</v>
      </c>
      <c r="F132" s="149" t="s">
        <v>199</v>
      </c>
      <c r="H132" s="150">
        <v>2.7639999999999998</v>
      </c>
      <c r="I132" s="151"/>
      <c r="L132" s="146"/>
      <c r="M132" s="152"/>
      <c r="U132" s="333"/>
      <c r="V132" s="1" t="str">
        <f t="shared" si="0"/>
        <v/>
      </c>
      <c r="AT132" s="148" t="s">
        <v>163</v>
      </c>
      <c r="AU132" s="148" t="s">
        <v>88</v>
      </c>
      <c r="AV132" s="12" t="s">
        <v>88</v>
      </c>
      <c r="AW132" s="12" t="s">
        <v>36</v>
      </c>
      <c r="AX132" s="12" t="s">
        <v>75</v>
      </c>
      <c r="AY132" s="148" t="s">
        <v>151</v>
      </c>
    </row>
    <row r="133" spans="2:65" s="12" customFormat="1" ht="11.25" x14ac:dyDescent="0.2">
      <c r="B133" s="146"/>
      <c r="D133" s="147" t="s">
        <v>163</v>
      </c>
      <c r="E133" s="148" t="s">
        <v>19</v>
      </c>
      <c r="F133" s="149" t="s">
        <v>200</v>
      </c>
      <c r="H133" s="150">
        <v>2.7559999999999998</v>
      </c>
      <c r="I133" s="151"/>
      <c r="L133" s="146"/>
      <c r="M133" s="152"/>
      <c r="U133" s="333"/>
      <c r="V133" s="1" t="str">
        <f t="shared" si="0"/>
        <v/>
      </c>
      <c r="AT133" s="148" t="s">
        <v>163</v>
      </c>
      <c r="AU133" s="148" t="s">
        <v>88</v>
      </c>
      <c r="AV133" s="12" t="s">
        <v>88</v>
      </c>
      <c r="AW133" s="12" t="s">
        <v>36</v>
      </c>
      <c r="AX133" s="12" t="s">
        <v>75</v>
      </c>
      <c r="AY133" s="148" t="s">
        <v>151</v>
      </c>
    </row>
    <row r="134" spans="2:65" s="12" customFormat="1" ht="11.25" x14ac:dyDescent="0.2">
      <c r="B134" s="146"/>
      <c r="D134" s="147" t="s">
        <v>163</v>
      </c>
      <c r="E134" s="148" t="s">
        <v>19</v>
      </c>
      <c r="F134" s="149" t="s">
        <v>201</v>
      </c>
      <c r="H134" s="150">
        <v>2.782</v>
      </c>
      <c r="I134" s="151"/>
      <c r="L134" s="146"/>
      <c r="M134" s="152"/>
      <c r="U134" s="333"/>
      <c r="V134" s="1" t="str">
        <f t="shared" si="0"/>
        <v/>
      </c>
      <c r="AT134" s="148" t="s">
        <v>163</v>
      </c>
      <c r="AU134" s="148" t="s">
        <v>88</v>
      </c>
      <c r="AV134" s="12" t="s">
        <v>88</v>
      </c>
      <c r="AW134" s="12" t="s">
        <v>36</v>
      </c>
      <c r="AX134" s="12" t="s">
        <v>75</v>
      </c>
      <c r="AY134" s="148" t="s">
        <v>151</v>
      </c>
    </row>
    <row r="135" spans="2:65" s="12" customFormat="1" ht="11.25" x14ac:dyDescent="0.2">
      <c r="B135" s="146"/>
      <c r="D135" s="147" t="s">
        <v>163</v>
      </c>
      <c r="E135" s="148" t="s">
        <v>19</v>
      </c>
      <c r="F135" s="149" t="s">
        <v>202</v>
      </c>
      <c r="H135" s="150">
        <v>2.8730000000000002</v>
      </c>
      <c r="I135" s="151"/>
      <c r="L135" s="146"/>
      <c r="M135" s="152"/>
      <c r="U135" s="333"/>
      <c r="V135" s="1" t="str">
        <f t="shared" si="0"/>
        <v/>
      </c>
      <c r="AT135" s="148" t="s">
        <v>163</v>
      </c>
      <c r="AU135" s="148" t="s">
        <v>88</v>
      </c>
      <c r="AV135" s="12" t="s">
        <v>88</v>
      </c>
      <c r="AW135" s="12" t="s">
        <v>36</v>
      </c>
      <c r="AX135" s="12" t="s">
        <v>75</v>
      </c>
      <c r="AY135" s="148" t="s">
        <v>151</v>
      </c>
    </row>
    <row r="136" spans="2:65" s="13" customFormat="1" ht="11.25" x14ac:dyDescent="0.2">
      <c r="B136" s="153"/>
      <c r="D136" s="147" t="s">
        <v>163</v>
      </c>
      <c r="E136" s="154" t="s">
        <v>19</v>
      </c>
      <c r="F136" s="155" t="s">
        <v>166</v>
      </c>
      <c r="H136" s="156">
        <v>11.175000000000001</v>
      </c>
      <c r="I136" s="157"/>
      <c r="L136" s="153"/>
      <c r="M136" s="158"/>
      <c r="U136" s="334"/>
      <c r="V136" s="1" t="str">
        <f t="shared" si="0"/>
        <v/>
      </c>
      <c r="AT136" s="154" t="s">
        <v>163</v>
      </c>
      <c r="AU136" s="154" t="s">
        <v>88</v>
      </c>
      <c r="AV136" s="13" t="s">
        <v>159</v>
      </c>
      <c r="AW136" s="13" t="s">
        <v>36</v>
      </c>
      <c r="AX136" s="13" t="s">
        <v>82</v>
      </c>
      <c r="AY136" s="154" t="s">
        <v>151</v>
      </c>
    </row>
    <row r="137" spans="2:65" s="1" customFormat="1" ht="24.2" customHeight="1" x14ac:dyDescent="0.2">
      <c r="B137" s="33"/>
      <c r="C137" s="129" t="s">
        <v>203</v>
      </c>
      <c r="D137" s="129" t="s">
        <v>154</v>
      </c>
      <c r="E137" s="130" t="s">
        <v>204</v>
      </c>
      <c r="F137" s="131" t="s">
        <v>205</v>
      </c>
      <c r="G137" s="132" t="s">
        <v>157</v>
      </c>
      <c r="H137" s="133">
        <v>11.175000000000001</v>
      </c>
      <c r="I137" s="134"/>
      <c r="J137" s="135">
        <f>ROUND(I137*H137,2)</f>
        <v>0</v>
      </c>
      <c r="K137" s="131" t="s">
        <v>158</v>
      </c>
      <c r="L137" s="33"/>
      <c r="M137" s="136" t="s">
        <v>19</v>
      </c>
      <c r="N137" s="137" t="s">
        <v>47</v>
      </c>
      <c r="P137" s="138">
        <f>O137*H137</f>
        <v>0</v>
      </c>
      <c r="Q137" s="138">
        <v>0</v>
      </c>
      <c r="R137" s="138">
        <f>Q137*H137</f>
        <v>0</v>
      </c>
      <c r="S137" s="138">
        <v>1.0000000000000001E-5</v>
      </c>
      <c r="T137" s="138">
        <f>S137*H137</f>
        <v>1.1175000000000002E-4</v>
      </c>
      <c r="U137" s="331" t="s">
        <v>19</v>
      </c>
      <c r="V137" s="1" t="str">
        <f t="shared" si="0"/>
        <v/>
      </c>
      <c r="AR137" s="140" t="s">
        <v>159</v>
      </c>
      <c r="AT137" s="140" t="s">
        <v>154</v>
      </c>
      <c r="AU137" s="140" t="s">
        <v>88</v>
      </c>
      <c r="AY137" s="18" t="s">
        <v>151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8" t="s">
        <v>88</v>
      </c>
      <c r="BK137" s="141">
        <f>ROUND(I137*H137,2)</f>
        <v>0</v>
      </c>
      <c r="BL137" s="18" t="s">
        <v>159</v>
      </c>
      <c r="BM137" s="140" t="s">
        <v>206</v>
      </c>
    </row>
    <row r="138" spans="2:65" s="1" customFormat="1" ht="11.25" x14ac:dyDescent="0.2">
      <c r="B138" s="33"/>
      <c r="D138" s="142" t="s">
        <v>161</v>
      </c>
      <c r="F138" s="143" t="s">
        <v>207</v>
      </c>
      <c r="I138" s="144"/>
      <c r="L138" s="33"/>
      <c r="M138" s="145"/>
      <c r="U138" s="332"/>
      <c r="V138" s="1" t="str">
        <f t="shared" si="0"/>
        <v/>
      </c>
      <c r="AT138" s="18" t="s">
        <v>161</v>
      </c>
      <c r="AU138" s="18" t="s">
        <v>88</v>
      </c>
    </row>
    <row r="139" spans="2:65" s="1" customFormat="1" ht="16.5" customHeight="1" x14ac:dyDescent="0.2">
      <c r="B139" s="33"/>
      <c r="C139" s="129" t="s">
        <v>208</v>
      </c>
      <c r="D139" s="129" t="s">
        <v>154</v>
      </c>
      <c r="E139" s="130" t="s">
        <v>209</v>
      </c>
      <c r="F139" s="131" t="s">
        <v>210</v>
      </c>
      <c r="G139" s="132" t="s">
        <v>157</v>
      </c>
      <c r="H139" s="133">
        <v>54.58</v>
      </c>
      <c r="I139" s="134"/>
      <c r="J139" s="135">
        <f>ROUND(I139*H139,2)</f>
        <v>0</v>
      </c>
      <c r="K139" s="131" t="s">
        <v>158</v>
      </c>
      <c r="L139" s="33"/>
      <c r="M139" s="136" t="s">
        <v>19</v>
      </c>
      <c r="N139" s="137" t="s">
        <v>47</v>
      </c>
      <c r="P139" s="138">
        <f>O139*H139</f>
        <v>0</v>
      </c>
      <c r="Q139" s="138">
        <v>2.5999999999999998E-4</v>
      </c>
      <c r="R139" s="138">
        <f>Q139*H139</f>
        <v>1.4190799999999998E-2</v>
      </c>
      <c r="S139" s="138">
        <v>0</v>
      </c>
      <c r="T139" s="138">
        <f>S139*H139</f>
        <v>0</v>
      </c>
      <c r="U139" s="331" t="s">
        <v>19</v>
      </c>
      <c r="V139" s="1" t="str">
        <f t="shared" si="0"/>
        <v/>
      </c>
      <c r="AR139" s="140" t="s">
        <v>159</v>
      </c>
      <c r="AT139" s="140" t="s">
        <v>154</v>
      </c>
      <c r="AU139" s="140" t="s">
        <v>88</v>
      </c>
      <c r="AY139" s="18" t="s">
        <v>151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8" t="s">
        <v>88</v>
      </c>
      <c r="BK139" s="141">
        <f>ROUND(I139*H139,2)</f>
        <v>0</v>
      </c>
      <c r="BL139" s="18" t="s">
        <v>159</v>
      </c>
      <c r="BM139" s="140" t="s">
        <v>211</v>
      </c>
    </row>
    <row r="140" spans="2:65" s="1" customFormat="1" ht="11.25" x14ac:dyDescent="0.2">
      <c r="B140" s="33"/>
      <c r="D140" s="142" t="s">
        <v>161</v>
      </c>
      <c r="F140" s="143" t="s">
        <v>212</v>
      </c>
      <c r="I140" s="144"/>
      <c r="L140" s="33"/>
      <c r="M140" s="145"/>
      <c r="U140" s="332"/>
      <c r="V140" s="1" t="str">
        <f t="shared" si="0"/>
        <v/>
      </c>
      <c r="AT140" s="18" t="s">
        <v>161</v>
      </c>
      <c r="AU140" s="18" t="s">
        <v>88</v>
      </c>
    </row>
    <row r="141" spans="2:65" s="1" customFormat="1" ht="24.2" customHeight="1" x14ac:dyDescent="0.2">
      <c r="B141" s="33"/>
      <c r="C141" s="129" t="s">
        <v>213</v>
      </c>
      <c r="D141" s="129" t="s">
        <v>154</v>
      </c>
      <c r="E141" s="130" t="s">
        <v>214</v>
      </c>
      <c r="F141" s="131" t="s">
        <v>215</v>
      </c>
      <c r="G141" s="132" t="s">
        <v>157</v>
      </c>
      <c r="H141" s="133">
        <v>56.22</v>
      </c>
      <c r="I141" s="134"/>
      <c r="J141" s="135">
        <f>ROUND(I141*H141,2)</f>
        <v>0</v>
      </c>
      <c r="K141" s="131" t="s">
        <v>158</v>
      </c>
      <c r="L141" s="33"/>
      <c r="M141" s="136" t="s">
        <v>19</v>
      </c>
      <c r="N141" s="137" t="s">
        <v>47</v>
      </c>
      <c r="P141" s="138">
        <f>O141*H141</f>
        <v>0</v>
      </c>
      <c r="Q141" s="138">
        <v>2.1000000000000001E-2</v>
      </c>
      <c r="R141" s="138">
        <f>Q141*H141</f>
        <v>1.18062</v>
      </c>
      <c r="S141" s="138">
        <v>0</v>
      </c>
      <c r="T141" s="138">
        <f>S141*H141</f>
        <v>0</v>
      </c>
      <c r="U141" s="331" t="s">
        <v>19</v>
      </c>
      <c r="V141" s="1" t="str">
        <f t="shared" si="0"/>
        <v/>
      </c>
      <c r="AR141" s="140" t="s">
        <v>159</v>
      </c>
      <c r="AT141" s="140" t="s">
        <v>154</v>
      </c>
      <c r="AU141" s="140" t="s">
        <v>88</v>
      </c>
      <c r="AY141" s="18" t="s">
        <v>151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8" t="s">
        <v>88</v>
      </c>
      <c r="BK141" s="141">
        <f>ROUND(I141*H141,2)</f>
        <v>0</v>
      </c>
      <c r="BL141" s="18" t="s">
        <v>159</v>
      </c>
      <c r="BM141" s="140" t="s">
        <v>216</v>
      </c>
    </row>
    <row r="142" spans="2:65" s="1" customFormat="1" ht="11.25" x14ac:dyDescent="0.2">
      <c r="B142" s="33"/>
      <c r="D142" s="142" t="s">
        <v>161</v>
      </c>
      <c r="F142" s="143" t="s">
        <v>217</v>
      </c>
      <c r="I142" s="144"/>
      <c r="L142" s="33"/>
      <c r="M142" s="145"/>
      <c r="U142" s="332"/>
      <c r="V142" s="1" t="str">
        <f t="shared" si="0"/>
        <v/>
      </c>
      <c r="AT142" s="18" t="s">
        <v>161</v>
      </c>
      <c r="AU142" s="18" t="s">
        <v>88</v>
      </c>
    </row>
    <row r="143" spans="2:65" s="1" customFormat="1" ht="19.5" x14ac:dyDescent="0.2">
      <c r="B143" s="33"/>
      <c r="D143" s="147" t="s">
        <v>218</v>
      </c>
      <c r="F143" s="164" t="s">
        <v>219</v>
      </c>
      <c r="I143" s="144"/>
      <c r="L143" s="33"/>
      <c r="M143" s="145"/>
      <c r="U143" s="332"/>
      <c r="V143" s="1" t="str">
        <f t="shared" si="0"/>
        <v/>
      </c>
      <c r="AT143" s="18" t="s">
        <v>218</v>
      </c>
      <c r="AU143" s="18" t="s">
        <v>88</v>
      </c>
    </row>
    <row r="144" spans="2:65" s="12" customFormat="1" ht="11.25" x14ac:dyDescent="0.2">
      <c r="B144" s="146"/>
      <c r="D144" s="147" t="s">
        <v>163</v>
      </c>
      <c r="E144" s="148" t="s">
        <v>19</v>
      </c>
      <c r="F144" s="149" t="s">
        <v>220</v>
      </c>
      <c r="H144" s="150">
        <v>56.22</v>
      </c>
      <c r="I144" s="151"/>
      <c r="L144" s="146"/>
      <c r="M144" s="152"/>
      <c r="U144" s="333"/>
      <c r="V144" s="1" t="str">
        <f t="shared" si="0"/>
        <v/>
      </c>
      <c r="AT144" s="148" t="s">
        <v>163</v>
      </c>
      <c r="AU144" s="148" t="s">
        <v>88</v>
      </c>
      <c r="AV144" s="12" t="s">
        <v>88</v>
      </c>
      <c r="AW144" s="12" t="s">
        <v>36</v>
      </c>
      <c r="AX144" s="12" t="s">
        <v>75</v>
      </c>
      <c r="AY144" s="148" t="s">
        <v>151</v>
      </c>
    </row>
    <row r="145" spans="2:65" s="13" customFormat="1" ht="11.25" x14ac:dyDescent="0.2">
      <c r="B145" s="153"/>
      <c r="D145" s="147" t="s">
        <v>163</v>
      </c>
      <c r="E145" s="154" t="s">
        <v>19</v>
      </c>
      <c r="F145" s="155" t="s">
        <v>166</v>
      </c>
      <c r="H145" s="156">
        <v>56.22</v>
      </c>
      <c r="I145" s="157"/>
      <c r="L145" s="153"/>
      <c r="M145" s="158"/>
      <c r="U145" s="334"/>
      <c r="V145" s="1" t="str">
        <f t="shared" si="0"/>
        <v/>
      </c>
      <c r="AT145" s="154" t="s">
        <v>163</v>
      </c>
      <c r="AU145" s="154" t="s">
        <v>88</v>
      </c>
      <c r="AV145" s="13" t="s">
        <v>159</v>
      </c>
      <c r="AW145" s="13" t="s">
        <v>36</v>
      </c>
      <c r="AX145" s="13" t="s">
        <v>82</v>
      </c>
      <c r="AY145" s="154" t="s">
        <v>151</v>
      </c>
    </row>
    <row r="146" spans="2:65" s="1" customFormat="1" ht="24.2" customHeight="1" x14ac:dyDescent="0.2">
      <c r="B146" s="33"/>
      <c r="C146" s="129" t="s">
        <v>221</v>
      </c>
      <c r="D146" s="129" t="s">
        <v>154</v>
      </c>
      <c r="E146" s="130" t="s">
        <v>222</v>
      </c>
      <c r="F146" s="131" t="s">
        <v>223</v>
      </c>
      <c r="G146" s="132" t="s">
        <v>157</v>
      </c>
      <c r="H146" s="133">
        <v>8.41</v>
      </c>
      <c r="I146" s="134"/>
      <c r="J146" s="135">
        <f>ROUND(I146*H146,2)</f>
        <v>0</v>
      </c>
      <c r="K146" s="131" t="s">
        <v>158</v>
      </c>
      <c r="L146" s="33"/>
      <c r="M146" s="136" t="s">
        <v>19</v>
      </c>
      <c r="N146" s="137" t="s">
        <v>47</v>
      </c>
      <c r="P146" s="138">
        <f>O146*H146</f>
        <v>0</v>
      </c>
      <c r="Q146" s="138">
        <v>3.9100000000000003E-3</v>
      </c>
      <c r="R146" s="138">
        <f>Q146*H146</f>
        <v>3.2883100000000005E-2</v>
      </c>
      <c r="S146" s="138">
        <v>0</v>
      </c>
      <c r="T146" s="138">
        <f>S146*H146</f>
        <v>0</v>
      </c>
      <c r="U146" s="331" t="s">
        <v>19</v>
      </c>
      <c r="V146" s="1" t="str">
        <f t="shared" si="0"/>
        <v/>
      </c>
      <c r="AR146" s="140" t="s">
        <v>159</v>
      </c>
      <c r="AT146" s="140" t="s">
        <v>154</v>
      </c>
      <c r="AU146" s="140" t="s">
        <v>88</v>
      </c>
      <c r="AY146" s="18" t="s">
        <v>151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88</v>
      </c>
      <c r="BK146" s="141">
        <f>ROUND(I146*H146,2)</f>
        <v>0</v>
      </c>
      <c r="BL146" s="18" t="s">
        <v>159</v>
      </c>
      <c r="BM146" s="140" t="s">
        <v>224</v>
      </c>
    </row>
    <row r="147" spans="2:65" s="1" customFormat="1" ht="11.25" x14ac:dyDescent="0.2">
      <c r="B147" s="33"/>
      <c r="D147" s="142" t="s">
        <v>161</v>
      </c>
      <c r="F147" s="143" t="s">
        <v>225</v>
      </c>
      <c r="I147" s="144"/>
      <c r="L147" s="33"/>
      <c r="M147" s="145"/>
      <c r="U147" s="332"/>
      <c r="V147" s="1" t="str">
        <f t="shared" si="0"/>
        <v/>
      </c>
      <c r="AT147" s="18" t="s">
        <v>161</v>
      </c>
      <c r="AU147" s="18" t="s">
        <v>88</v>
      </c>
    </row>
    <row r="148" spans="2:65" s="12" customFormat="1" ht="11.25" x14ac:dyDescent="0.2">
      <c r="B148" s="146"/>
      <c r="D148" s="147" t="s">
        <v>163</v>
      </c>
      <c r="E148" s="148" t="s">
        <v>19</v>
      </c>
      <c r="F148" s="149" t="s">
        <v>226</v>
      </c>
      <c r="H148" s="150">
        <v>8.41</v>
      </c>
      <c r="I148" s="151"/>
      <c r="L148" s="146"/>
      <c r="M148" s="152"/>
      <c r="U148" s="333"/>
      <c r="V148" s="1" t="str">
        <f t="shared" si="0"/>
        <v/>
      </c>
      <c r="AT148" s="148" t="s">
        <v>163</v>
      </c>
      <c r="AU148" s="148" t="s">
        <v>88</v>
      </c>
      <c r="AV148" s="12" t="s">
        <v>88</v>
      </c>
      <c r="AW148" s="12" t="s">
        <v>36</v>
      </c>
      <c r="AX148" s="12" t="s">
        <v>75</v>
      </c>
      <c r="AY148" s="148" t="s">
        <v>151</v>
      </c>
    </row>
    <row r="149" spans="2:65" s="13" customFormat="1" ht="11.25" x14ac:dyDescent="0.2">
      <c r="B149" s="153"/>
      <c r="D149" s="147" t="s">
        <v>163</v>
      </c>
      <c r="E149" s="154" t="s">
        <v>19</v>
      </c>
      <c r="F149" s="155" t="s">
        <v>166</v>
      </c>
      <c r="H149" s="156">
        <v>8.41</v>
      </c>
      <c r="I149" s="157"/>
      <c r="L149" s="153"/>
      <c r="M149" s="158"/>
      <c r="U149" s="334"/>
      <c r="V149" s="1" t="str">
        <f t="shared" si="0"/>
        <v/>
      </c>
      <c r="AT149" s="154" t="s">
        <v>163</v>
      </c>
      <c r="AU149" s="154" t="s">
        <v>88</v>
      </c>
      <c r="AV149" s="13" t="s">
        <v>159</v>
      </c>
      <c r="AW149" s="13" t="s">
        <v>36</v>
      </c>
      <c r="AX149" s="13" t="s">
        <v>82</v>
      </c>
      <c r="AY149" s="154" t="s">
        <v>151</v>
      </c>
    </row>
    <row r="150" spans="2:65" s="1" customFormat="1" ht="16.5" customHeight="1" x14ac:dyDescent="0.2">
      <c r="B150" s="33"/>
      <c r="C150" s="129" t="s">
        <v>8</v>
      </c>
      <c r="D150" s="129" t="s">
        <v>154</v>
      </c>
      <c r="E150" s="130" t="s">
        <v>227</v>
      </c>
      <c r="F150" s="131" t="s">
        <v>228</v>
      </c>
      <c r="G150" s="132" t="s">
        <v>157</v>
      </c>
      <c r="H150" s="133">
        <v>50.26</v>
      </c>
      <c r="I150" s="134"/>
      <c r="J150" s="135">
        <f>ROUND(I150*H150,2)</f>
        <v>0</v>
      </c>
      <c r="K150" s="131" t="s">
        <v>158</v>
      </c>
      <c r="L150" s="33"/>
      <c r="M150" s="136" t="s">
        <v>19</v>
      </c>
      <c r="N150" s="137" t="s">
        <v>47</v>
      </c>
      <c r="P150" s="138">
        <f>O150*H150</f>
        <v>0</v>
      </c>
      <c r="Q150" s="138">
        <v>1.9300000000000001E-3</v>
      </c>
      <c r="R150" s="138">
        <f>Q150*H150</f>
        <v>9.7001799999999999E-2</v>
      </c>
      <c r="S150" s="138">
        <v>0</v>
      </c>
      <c r="T150" s="138">
        <f>S150*H150</f>
        <v>0</v>
      </c>
      <c r="U150" s="331" t="s">
        <v>19</v>
      </c>
      <c r="V150" s="1" t="str">
        <f t="shared" si="0"/>
        <v/>
      </c>
      <c r="AR150" s="140" t="s">
        <v>159</v>
      </c>
      <c r="AT150" s="140" t="s">
        <v>154</v>
      </c>
      <c r="AU150" s="140" t="s">
        <v>88</v>
      </c>
      <c r="AY150" s="18" t="s">
        <v>151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88</v>
      </c>
      <c r="BK150" s="141">
        <f>ROUND(I150*H150,2)</f>
        <v>0</v>
      </c>
      <c r="BL150" s="18" t="s">
        <v>159</v>
      </c>
      <c r="BM150" s="140" t="s">
        <v>229</v>
      </c>
    </row>
    <row r="151" spans="2:65" s="1" customFormat="1" ht="11.25" x14ac:dyDescent="0.2">
      <c r="B151" s="33"/>
      <c r="D151" s="142" t="s">
        <v>161</v>
      </c>
      <c r="F151" s="143" t="s">
        <v>230</v>
      </c>
      <c r="I151" s="144"/>
      <c r="L151" s="33"/>
      <c r="M151" s="145"/>
      <c r="U151" s="332"/>
      <c r="V151" s="1" t="str">
        <f t="shared" si="0"/>
        <v/>
      </c>
      <c r="AT151" s="18" t="s">
        <v>161</v>
      </c>
      <c r="AU151" s="18" t="s">
        <v>88</v>
      </c>
    </row>
    <row r="152" spans="2:65" s="14" customFormat="1" ht="11.25" x14ac:dyDescent="0.2">
      <c r="B152" s="159"/>
      <c r="D152" s="147" t="s">
        <v>163</v>
      </c>
      <c r="E152" s="160" t="s">
        <v>19</v>
      </c>
      <c r="F152" s="161" t="s">
        <v>231</v>
      </c>
      <c r="H152" s="160" t="s">
        <v>19</v>
      </c>
      <c r="I152" s="162"/>
      <c r="L152" s="159"/>
      <c r="M152" s="163"/>
      <c r="U152" s="335"/>
      <c r="V152" s="1" t="str">
        <f t="shared" si="0"/>
        <v/>
      </c>
      <c r="AT152" s="160" t="s">
        <v>163</v>
      </c>
      <c r="AU152" s="160" t="s">
        <v>88</v>
      </c>
      <c r="AV152" s="14" t="s">
        <v>82</v>
      </c>
      <c r="AW152" s="14" t="s">
        <v>36</v>
      </c>
      <c r="AX152" s="14" t="s">
        <v>75</v>
      </c>
      <c r="AY152" s="160" t="s">
        <v>151</v>
      </c>
    </row>
    <row r="153" spans="2:65" s="12" customFormat="1" ht="11.25" x14ac:dyDescent="0.2">
      <c r="B153" s="146"/>
      <c r="D153" s="147" t="s">
        <v>163</v>
      </c>
      <c r="E153" s="148" t="s">
        <v>19</v>
      </c>
      <c r="F153" s="149" t="s">
        <v>232</v>
      </c>
      <c r="H153" s="150">
        <v>50.26</v>
      </c>
      <c r="I153" s="151"/>
      <c r="L153" s="146"/>
      <c r="M153" s="152"/>
      <c r="U153" s="333"/>
      <c r="V153" s="1" t="str">
        <f t="shared" si="0"/>
        <v/>
      </c>
      <c r="AT153" s="148" t="s">
        <v>163</v>
      </c>
      <c r="AU153" s="148" t="s">
        <v>88</v>
      </c>
      <c r="AV153" s="12" t="s">
        <v>88</v>
      </c>
      <c r="AW153" s="12" t="s">
        <v>36</v>
      </c>
      <c r="AX153" s="12" t="s">
        <v>75</v>
      </c>
      <c r="AY153" s="148" t="s">
        <v>151</v>
      </c>
    </row>
    <row r="154" spans="2:65" s="13" customFormat="1" ht="11.25" x14ac:dyDescent="0.2">
      <c r="B154" s="153"/>
      <c r="D154" s="147" t="s">
        <v>163</v>
      </c>
      <c r="E154" s="154" t="s">
        <v>19</v>
      </c>
      <c r="F154" s="155" t="s">
        <v>166</v>
      </c>
      <c r="H154" s="156">
        <v>50.26</v>
      </c>
      <c r="I154" s="157"/>
      <c r="L154" s="153"/>
      <c r="M154" s="158"/>
      <c r="U154" s="334"/>
      <c r="V154" s="1" t="str">
        <f t="shared" si="0"/>
        <v/>
      </c>
      <c r="AT154" s="154" t="s">
        <v>163</v>
      </c>
      <c r="AU154" s="154" t="s">
        <v>88</v>
      </c>
      <c r="AV154" s="13" t="s">
        <v>159</v>
      </c>
      <c r="AW154" s="13" t="s">
        <v>36</v>
      </c>
      <c r="AX154" s="13" t="s">
        <v>82</v>
      </c>
      <c r="AY154" s="154" t="s">
        <v>151</v>
      </c>
    </row>
    <row r="155" spans="2:65" s="1" customFormat="1" ht="16.5" customHeight="1" x14ac:dyDescent="0.2">
      <c r="B155" s="33"/>
      <c r="C155" s="129" t="s">
        <v>233</v>
      </c>
      <c r="D155" s="129" t="s">
        <v>154</v>
      </c>
      <c r="E155" s="130" t="s">
        <v>234</v>
      </c>
      <c r="F155" s="131" t="s">
        <v>235</v>
      </c>
      <c r="G155" s="132" t="s">
        <v>157</v>
      </c>
      <c r="H155" s="133">
        <v>3.72</v>
      </c>
      <c r="I155" s="134"/>
      <c r="J155" s="135">
        <f>ROUND(I155*H155,2)</f>
        <v>0</v>
      </c>
      <c r="K155" s="131" t="s">
        <v>158</v>
      </c>
      <c r="L155" s="33"/>
      <c r="M155" s="136" t="s">
        <v>19</v>
      </c>
      <c r="N155" s="137" t="s">
        <v>47</v>
      </c>
      <c r="P155" s="138">
        <f>O155*H155</f>
        <v>0</v>
      </c>
      <c r="Q155" s="138">
        <v>5.6000000000000001E-2</v>
      </c>
      <c r="R155" s="138">
        <f>Q155*H155</f>
        <v>0.20832000000000001</v>
      </c>
      <c r="S155" s="138">
        <v>0</v>
      </c>
      <c r="T155" s="138">
        <f>S155*H155</f>
        <v>0</v>
      </c>
      <c r="U155" s="331" t="s">
        <v>19</v>
      </c>
      <c r="V155" s="1" t="str">
        <f t="shared" si="0"/>
        <v/>
      </c>
      <c r="AR155" s="140" t="s">
        <v>159</v>
      </c>
      <c r="AT155" s="140" t="s">
        <v>154</v>
      </c>
      <c r="AU155" s="140" t="s">
        <v>88</v>
      </c>
      <c r="AY155" s="18" t="s">
        <v>151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8" t="s">
        <v>88</v>
      </c>
      <c r="BK155" s="141">
        <f>ROUND(I155*H155,2)</f>
        <v>0</v>
      </c>
      <c r="BL155" s="18" t="s">
        <v>159</v>
      </c>
      <c r="BM155" s="140" t="s">
        <v>236</v>
      </c>
    </row>
    <row r="156" spans="2:65" s="1" customFormat="1" ht="11.25" x14ac:dyDescent="0.2">
      <c r="B156" s="33"/>
      <c r="D156" s="142" t="s">
        <v>161</v>
      </c>
      <c r="F156" s="143" t="s">
        <v>237</v>
      </c>
      <c r="I156" s="144"/>
      <c r="L156" s="33"/>
      <c r="M156" s="145"/>
      <c r="U156" s="332"/>
      <c r="V156" s="1" t="str">
        <f t="shared" si="0"/>
        <v/>
      </c>
      <c r="AT156" s="18" t="s">
        <v>161</v>
      </c>
      <c r="AU156" s="18" t="s">
        <v>88</v>
      </c>
    </row>
    <row r="157" spans="2:65" s="12" customFormat="1" ht="11.25" x14ac:dyDescent="0.2">
      <c r="B157" s="146"/>
      <c r="D157" s="147" t="s">
        <v>163</v>
      </c>
      <c r="E157" s="148" t="s">
        <v>19</v>
      </c>
      <c r="F157" s="149" t="s">
        <v>238</v>
      </c>
      <c r="H157" s="150">
        <v>0.25</v>
      </c>
      <c r="I157" s="151"/>
      <c r="L157" s="146"/>
      <c r="M157" s="152"/>
      <c r="U157" s="333"/>
      <c r="V157" s="1" t="str">
        <f t="shared" si="0"/>
        <v/>
      </c>
      <c r="AT157" s="148" t="s">
        <v>163</v>
      </c>
      <c r="AU157" s="148" t="s">
        <v>88</v>
      </c>
      <c r="AV157" s="12" t="s">
        <v>88</v>
      </c>
      <c r="AW157" s="12" t="s">
        <v>36</v>
      </c>
      <c r="AX157" s="12" t="s">
        <v>75</v>
      </c>
      <c r="AY157" s="148" t="s">
        <v>151</v>
      </c>
    </row>
    <row r="158" spans="2:65" s="12" customFormat="1" ht="11.25" x14ac:dyDescent="0.2">
      <c r="B158" s="146"/>
      <c r="D158" s="147" t="s">
        <v>163</v>
      </c>
      <c r="E158" s="148" t="s">
        <v>19</v>
      </c>
      <c r="F158" s="149" t="s">
        <v>239</v>
      </c>
      <c r="H158" s="150">
        <v>3.47</v>
      </c>
      <c r="I158" s="151"/>
      <c r="L158" s="146"/>
      <c r="M158" s="152"/>
      <c r="U158" s="333"/>
      <c r="V158" s="1" t="str">
        <f t="shared" si="0"/>
        <v/>
      </c>
      <c r="AT158" s="148" t="s">
        <v>163</v>
      </c>
      <c r="AU158" s="148" t="s">
        <v>88</v>
      </c>
      <c r="AV158" s="12" t="s">
        <v>88</v>
      </c>
      <c r="AW158" s="12" t="s">
        <v>36</v>
      </c>
      <c r="AX158" s="12" t="s">
        <v>75</v>
      </c>
      <c r="AY158" s="148" t="s">
        <v>151</v>
      </c>
    </row>
    <row r="159" spans="2:65" s="13" customFormat="1" ht="11.25" x14ac:dyDescent="0.2">
      <c r="B159" s="153"/>
      <c r="D159" s="147" t="s">
        <v>163</v>
      </c>
      <c r="E159" s="154" t="s">
        <v>19</v>
      </c>
      <c r="F159" s="155" t="s">
        <v>166</v>
      </c>
      <c r="H159" s="156">
        <v>3.72</v>
      </c>
      <c r="I159" s="157"/>
      <c r="L159" s="153"/>
      <c r="M159" s="158"/>
      <c r="U159" s="334"/>
      <c r="V159" s="1" t="str">
        <f t="shared" si="0"/>
        <v/>
      </c>
      <c r="AT159" s="154" t="s">
        <v>163</v>
      </c>
      <c r="AU159" s="154" t="s">
        <v>88</v>
      </c>
      <c r="AV159" s="13" t="s">
        <v>159</v>
      </c>
      <c r="AW159" s="13" t="s">
        <v>36</v>
      </c>
      <c r="AX159" s="13" t="s">
        <v>82</v>
      </c>
      <c r="AY159" s="154" t="s">
        <v>151</v>
      </c>
    </row>
    <row r="160" spans="2:65" s="1" customFormat="1" ht="16.5" customHeight="1" x14ac:dyDescent="0.2">
      <c r="B160" s="33"/>
      <c r="C160" s="129" t="s">
        <v>240</v>
      </c>
      <c r="D160" s="129" t="s">
        <v>154</v>
      </c>
      <c r="E160" s="130" t="s">
        <v>241</v>
      </c>
      <c r="F160" s="131" t="s">
        <v>242</v>
      </c>
      <c r="G160" s="132" t="s">
        <v>157</v>
      </c>
      <c r="H160" s="133">
        <v>191.53200000000001</v>
      </c>
      <c r="I160" s="134"/>
      <c r="J160" s="135">
        <f>ROUND(I160*H160,2)</f>
        <v>0</v>
      </c>
      <c r="K160" s="131" t="s">
        <v>158</v>
      </c>
      <c r="L160" s="33"/>
      <c r="M160" s="136" t="s">
        <v>19</v>
      </c>
      <c r="N160" s="137" t="s">
        <v>47</v>
      </c>
      <c r="P160" s="138">
        <f>O160*H160</f>
        <v>0</v>
      </c>
      <c r="Q160" s="138">
        <v>2.5999999999999998E-4</v>
      </c>
      <c r="R160" s="138">
        <f>Q160*H160</f>
        <v>4.979832E-2</v>
      </c>
      <c r="S160" s="138">
        <v>0</v>
      </c>
      <c r="T160" s="138">
        <f>S160*H160</f>
        <v>0</v>
      </c>
      <c r="U160" s="331" t="s">
        <v>19</v>
      </c>
      <c r="V160" s="1" t="str">
        <f t="shared" si="0"/>
        <v/>
      </c>
      <c r="AR160" s="140" t="s">
        <v>159</v>
      </c>
      <c r="AT160" s="140" t="s">
        <v>154</v>
      </c>
      <c r="AU160" s="140" t="s">
        <v>88</v>
      </c>
      <c r="AY160" s="18" t="s">
        <v>151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8" t="s">
        <v>88</v>
      </c>
      <c r="BK160" s="141">
        <f>ROUND(I160*H160,2)</f>
        <v>0</v>
      </c>
      <c r="BL160" s="18" t="s">
        <v>159</v>
      </c>
      <c r="BM160" s="140" t="s">
        <v>243</v>
      </c>
    </row>
    <row r="161" spans="2:65" s="1" customFormat="1" ht="11.25" x14ac:dyDescent="0.2">
      <c r="B161" s="33"/>
      <c r="D161" s="142" t="s">
        <v>161</v>
      </c>
      <c r="F161" s="143" t="s">
        <v>244</v>
      </c>
      <c r="I161" s="144"/>
      <c r="L161" s="33"/>
      <c r="M161" s="145"/>
      <c r="U161" s="332"/>
      <c r="V161" s="1" t="str">
        <f t="shared" si="0"/>
        <v/>
      </c>
      <c r="AT161" s="18" t="s">
        <v>161</v>
      </c>
      <c r="AU161" s="18" t="s">
        <v>88</v>
      </c>
    </row>
    <row r="162" spans="2:65" s="12" customFormat="1" ht="11.25" x14ac:dyDescent="0.2">
      <c r="B162" s="146"/>
      <c r="D162" s="147" t="s">
        <v>163</v>
      </c>
      <c r="E162" s="148" t="s">
        <v>19</v>
      </c>
      <c r="F162" s="149" t="s">
        <v>245</v>
      </c>
      <c r="H162" s="150">
        <v>24</v>
      </c>
      <c r="I162" s="151"/>
      <c r="L162" s="146"/>
      <c r="M162" s="152"/>
      <c r="U162" s="333"/>
      <c r="V162" s="1" t="str">
        <f t="shared" si="0"/>
        <v/>
      </c>
      <c r="AT162" s="148" t="s">
        <v>163</v>
      </c>
      <c r="AU162" s="148" t="s">
        <v>88</v>
      </c>
      <c r="AV162" s="12" t="s">
        <v>88</v>
      </c>
      <c r="AW162" s="12" t="s">
        <v>36</v>
      </c>
      <c r="AX162" s="12" t="s">
        <v>75</v>
      </c>
      <c r="AY162" s="148" t="s">
        <v>151</v>
      </c>
    </row>
    <row r="163" spans="2:65" s="12" customFormat="1" ht="11.25" x14ac:dyDescent="0.2">
      <c r="B163" s="146"/>
      <c r="D163" s="147" t="s">
        <v>163</v>
      </c>
      <c r="E163" s="148" t="s">
        <v>19</v>
      </c>
      <c r="F163" s="149" t="s">
        <v>246</v>
      </c>
      <c r="H163" s="150">
        <v>167.53200000000001</v>
      </c>
      <c r="I163" s="151"/>
      <c r="L163" s="146"/>
      <c r="M163" s="152"/>
      <c r="U163" s="333"/>
      <c r="V163" s="1" t="str">
        <f t="shared" si="0"/>
        <v/>
      </c>
      <c r="AT163" s="148" t="s">
        <v>163</v>
      </c>
      <c r="AU163" s="148" t="s">
        <v>88</v>
      </c>
      <c r="AV163" s="12" t="s">
        <v>88</v>
      </c>
      <c r="AW163" s="12" t="s">
        <v>36</v>
      </c>
      <c r="AX163" s="12" t="s">
        <v>75</v>
      </c>
      <c r="AY163" s="148" t="s">
        <v>151</v>
      </c>
    </row>
    <row r="164" spans="2:65" s="13" customFormat="1" ht="11.25" x14ac:dyDescent="0.2">
      <c r="B164" s="153"/>
      <c r="D164" s="147" t="s">
        <v>163</v>
      </c>
      <c r="E164" s="154" t="s">
        <v>19</v>
      </c>
      <c r="F164" s="155" t="s">
        <v>166</v>
      </c>
      <c r="H164" s="156">
        <v>191.53200000000001</v>
      </c>
      <c r="I164" s="157"/>
      <c r="L164" s="153"/>
      <c r="M164" s="158"/>
      <c r="U164" s="334"/>
      <c r="V164" s="1" t="str">
        <f t="shared" si="0"/>
        <v/>
      </c>
      <c r="AT164" s="154" t="s">
        <v>163</v>
      </c>
      <c r="AU164" s="154" t="s">
        <v>88</v>
      </c>
      <c r="AV164" s="13" t="s">
        <v>159</v>
      </c>
      <c r="AW164" s="13" t="s">
        <v>36</v>
      </c>
      <c r="AX164" s="13" t="s">
        <v>82</v>
      </c>
      <c r="AY164" s="154" t="s">
        <v>151</v>
      </c>
    </row>
    <row r="165" spans="2:65" s="1" customFormat="1" ht="24.2" customHeight="1" x14ac:dyDescent="0.2">
      <c r="B165" s="33"/>
      <c r="C165" s="129" t="s">
        <v>247</v>
      </c>
      <c r="D165" s="129" t="s">
        <v>154</v>
      </c>
      <c r="E165" s="130" t="s">
        <v>248</v>
      </c>
      <c r="F165" s="131" t="s">
        <v>249</v>
      </c>
      <c r="G165" s="132" t="s">
        <v>157</v>
      </c>
      <c r="H165" s="133">
        <v>167.53200000000001</v>
      </c>
      <c r="I165" s="134"/>
      <c r="J165" s="135">
        <f>ROUND(I165*H165,2)</f>
        <v>0</v>
      </c>
      <c r="K165" s="131" t="s">
        <v>158</v>
      </c>
      <c r="L165" s="33"/>
      <c r="M165" s="136" t="s">
        <v>19</v>
      </c>
      <c r="N165" s="137" t="s">
        <v>47</v>
      </c>
      <c r="P165" s="138">
        <f>O165*H165</f>
        <v>0</v>
      </c>
      <c r="Q165" s="138">
        <v>1.9699999999999999E-2</v>
      </c>
      <c r="R165" s="138">
        <f>Q165*H165</f>
        <v>3.3003803999999999</v>
      </c>
      <c r="S165" s="138">
        <v>0</v>
      </c>
      <c r="T165" s="138">
        <f>S165*H165</f>
        <v>0</v>
      </c>
      <c r="U165" s="331" t="s">
        <v>19</v>
      </c>
      <c r="V165" s="1" t="str">
        <f t="shared" si="0"/>
        <v/>
      </c>
      <c r="AR165" s="140" t="s">
        <v>159</v>
      </c>
      <c r="AT165" s="140" t="s">
        <v>154</v>
      </c>
      <c r="AU165" s="140" t="s">
        <v>88</v>
      </c>
      <c r="AY165" s="18" t="s">
        <v>151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8" t="s">
        <v>88</v>
      </c>
      <c r="BK165" s="141">
        <f>ROUND(I165*H165,2)</f>
        <v>0</v>
      </c>
      <c r="BL165" s="18" t="s">
        <v>159</v>
      </c>
      <c r="BM165" s="140" t="s">
        <v>250</v>
      </c>
    </row>
    <row r="166" spans="2:65" s="1" customFormat="1" ht="11.25" x14ac:dyDescent="0.2">
      <c r="B166" s="33"/>
      <c r="D166" s="142" t="s">
        <v>161</v>
      </c>
      <c r="F166" s="143" t="s">
        <v>251</v>
      </c>
      <c r="I166" s="144"/>
      <c r="L166" s="33"/>
      <c r="M166" s="145"/>
      <c r="U166" s="332"/>
      <c r="V166" s="1" t="str">
        <f t="shared" si="0"/>
        <v/>
      </c>
      <c r="AT166" s="18" t="s">
        <v>161</v>
      </c>
      <c r="AU166" s="18" t="s">
        <v>88</v>
      </c>
    </row>
    <row r="167" spans="2:65" s="1" customFormat="1" ht="19.5" x14ac:dyDescent="0.2">
      <c r="B167" s="33"/>
      <c r="D167" s="147" t="s">
        <v>218</v>
      </c>
      <c r="F167" s="164" t="s">
        <v>252</v>
      </c>
      <c r="I167" s="144"/>
      <c r="L167" s="33"/>
      <c r="M167" s="145"/>
      <c r="U167" s="332"/>
      <c r="V167" s="1" t="str">
        <f t="shared" si="0"/>
        <v/>
      </c>
      <c r="AT167" s="18" t="s">
        <v>218</v>
      </c>
      <c r="AU167" s="18" t="s">
        <v>88</v>
      </c>
    </row>
    <row r="168" spans="2:65" s="12" customFormat="1" ht="11.25" x14ac:dyDescent="0.2">
      <c r="B168" s="146"/>
      <c r="D168" s="147" t="s">
        <v>163</v>
      </c>
      <c r="E168" s="148" t="s">
        <v>19</v>
      </c>
      <c r="F168" s="149" t="s">
        <v>253</v>
      </c>
      <c r="H168" s="150">
        <v>167.53200000000001</v>
      </c>
      <c r="I168" s="151"/>
      <c r="L168" s="146"/>
      <c r="M168" s="152"/>
      <c r="U168" s="333"/>
      <c r="V168" s="1" t="str">
        <f t="shared" si="0"/>
        <v/>
      </c>
      <c r="AT168" s="148" t="s">
        <v>163</v>
      </c>
      <c r="AU168" s="148" t="s">
        <v>88</v>
      </c>
      <c r="AV168" s="12" t="s">
        <v>88</v>
      </c>
      <c r="AW168" s="12" t="s">
        <v>36</v>
      </c>
      <c r="AX168" s="12" t="s">
        <v>75</v>
      </c>
      <c r="AY168" s="148" t="s">
        <v>151</v>
      </c>
    </row>
    <row r="169" spans="2:65" s="13" customFormat="1" ht="11.25" x14ac:dyDescent="0.2">
      <c r="B169" s="153"/>
      <c r="D169" s="147" t="s">
        <v>163</v>
      </c>
      <c r="E169" s="154" t="s">
        <v>19</v>
      </c>
      <c r="F169" s="155" t="s">
        <v>166</v>
      </c>
      <c r="H169" s="156">
        <v>167.53200000000001</v>
      </c>
      <c r="I169" s="157"/>
      <c r="L169" s="153"/>
      <c r="M169" s="158"/>
      <c r="U169" s="334"/>
      <c r="V169" s="1" t="str">
        <f t="shared" si="0"/>
        <v/>
      </c>
      <c r="AT169" s="154" t="s">
        <v>163</v>
      </c>
      <c r="AU169" s="154" t="s">
        <v>88</v>
      </c>
      <c r="AV169" s="13" t="s">
        <v>159</v>
      </c>
      <c r="AW169" s="13" t="s">
        <v>36</v>
      </c>
      <c r="AX169" s="13" t="s">
        <v>82</v>
      </c>
      <c r="AY169" s="154" t="s">
        <v>151</v>
      </c>
    </row>
    <row r="170" spans="2:65" s="1" customFormat="1" ht="24.2" customHeight="1" x14ac:dyDescent="0.2">
      <c r="B170" s="33"/>
      <c r="C170" s="129" t="s">
        <v>254</v>
      </c>
      <c r="D170" s="129" t="s">
        <v>154</v>
      </c>
      <c r="E170" s="130" t="s">
        <v>255</v>
      </c>
      <c r="F170" s="131" t="s">
        <v>256</v>
      </c>
      <c r="G170" s="132" t="s">
        <v>157</v>
      </c>
      <c r="H170" s="133">
        <v>36.325000000000003</v>
      </c>
      <c r="I170" s="134"/>
      <c r="J170" s="135">
        <f>ROUND(I170*H170,2)</f>
        <v>0</v>
      </c>
      <c r="K170" s="131" t="s">
        <v>158</v>
      </c>
      <c r="L170" s="33"/>
      <c r="M170" s="136" t="s">
        <v>19</v>
      </c>
      <c r="N170" s="137" t="s">
        <v>47</v>
      </c>
      <c r="P170" s="138">
        <f>O170*H170</f>
        <v>0</v>
      </c>
      <c r="Q170" s="138">
        <v>3.9100000000000003E-3</v>
      </c>
      <c r="R170" s="138">
        <f>Q170*H170</f>
        <v>0.14203075000000001</v>
      </c>
      <c r="S170" s="138">
        <v>0</v>
      </c>
      <c r="T170" s="138">
        <f>S170*H170</f>
        <v>0</v>
      </c>
      <c r="U170" s="331" t="s">
        <v>19</v>
      </c>
      <c r="V170" s="1" t="str">
        <f t="shared" ref="V170:V233" si="1">IF(U170="investice",J170,"")</f>
        <v/>
      </c>
      <c r="AR170" s="140" t="s">
        <v>159</v>
      </c>
      <c r="AT170" s="140" t="s">
        <v>154</v>
      </c>
      <c r="AU170" s="140" t="s">
        <v>88</v>
      </c>
      <c r="AY170" s="18" t="s">
        <v>151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8" t="s">
        <v>88</v>
      </c>
      <c r="BK170" s="141">
        <f>ROUND(I170*H170,2)</f>
        <v>0</v>
      </c>
      <c r="BL170" s="18" t="s">
        <v>159</v>
      </c>
      <c r="BM170" s="140" t="s">
        <v>257</v>
      </c>
    </row>
    <row r="171" spans="2:65" s="1" customFormat="1" ht="11.25" x14ac:dyDescent="0.2">
      <c r="B171" s="33"/>
      <c r="D171" s="142" t="s">
        <v>161</v>
      </c>
      <c r="F171" s="143" t="s">
        <v>258</v>
      </c>
      <c r="I171" s="144"/>
      <c r="L171" s="33"/>
      <c r="M171" s="145"/>
      <c r="U171" s="332"/>
      <c r="V171" s="1" t="str">
        <f t="shared" si="1"/>
        <v/>
      </c>
      <c r="AT171" s="18" t="s">
        <v>161</v>
      </c>
      <c r="AU171" s="18" t="s">
        <v>88</v>
      </c>
    </row>
    <row r="172" spans="2:65" s="14" customFormat="1" ht="11.25" x14ac:dyDescent="0.2">
      <c r="B172" s="159"/>
      <c r="D172" s="147" t="s">
        <v>163</v>
      </c>
      <c r="E172" s="160" t="s">
        <v>19</v>
      </c>
      <c r="F172" s="161" t="s">
        <v>259</v>
      </c>
      <c r="H172" s="160" t="s">
        <v>19</v>
      </c>
      <c r="I172" s="162"/>
      <c r="L172" s="159"/>
      <c r="M172" s="163"/>
      <c r="U172" s="335"/>
      <c r="V172" s="1" t="str">
        <f t="shared" si="1"/>
        <v/>
      </c>
      <c r="AT172" s="160" t="s">
        <v>163</v>
      </c>
      <c r="AU172" s="160" t="s">
        <v>88</v>
      </c>
      <c r="AV172" s="14" t="s">
        <v>82</v>
      </c>
      <c r="AW172" s="14" t="s">
        <v>36</v>
      </c>
      <c r="AX172" s="14" t="s">
        <v>75</v>
      </c>
      <c r="AY172" s="160" t="s">
        <v>151</v>
      </c>
    </row>
    <row r="173" spans="2:65" s="12" customFormat="1" ht="11.25" x14ac:dyDescent="0.2">
      <c r="B173" s="146"/>
      <c r="D173" s="147" t="s">
        <v>163</v>
      </c>
      <c r="E173" s="148" t="s">
        <v>19</v>
      </c>
      <c r="F173" s="149" t="s">
        <v>260</v>
      </c>
      <c r="H173" s="150">
        <v>59.722000000000001</v>
      </c>
      <c r="I173" s="151"/>
      <c r="L173" s="146"/>
      <c r="M173" s="152"/>
      <c r="U173" s="333"/>
      <c r="V173" s="1" t="str">
        <f t="shared" si="1"/>
        <v/>
      </c>
      <c r="AT173" s="148" t="s">
        <v>163</v>
      </c>
      <c r="AU173" s="148" t="s">
        <v>88</v>
      </c>
      <c r="AV173" s="12" t="s">
        <v>88</v>
      </c>
      <c r="AW173" s="12" t="s">
        <v>36</v>
      </c>
      <c r="AX173" s="12" t="s">
        <v>75</v>
      </c>
      <c r="AY173" s="148" t="s">
        <v>151</v>
      </c>
    </row>
    <row r="174" spans="2:65" s="12" customFormat="1" ht="11.25" x14ac:dyDescent="0.2">
      <c r="B174" s="146"/>
      <c r="D174" s="147" t="s">
        <v>163</v>
      </c>
      <c r="E174" s="148" t="s">
        <v>19</v>
      </c>
      <c r="F174" s="149" t="s">
        <v>261</v>
      </c>
      <c r="H174" s="150">
        <v>6.6749999999999998</v>
      </c>
      <c r="I174" s="151"/>
      <c r="L174" s="146"/>
      <c r="M174" s="152"/>
      <c r="U174" s="333"/>
      <c r="V174" s="1" t="str">
        <f t="shared" si="1"/>
        <v/>
      </c>
      <c r="AT174" s="148" t="s">
        <v>163</v>
      </c>
      <c r="AU174" s="148" t="s">
        <v>88</v>
      </c>
      <c r="AV174" s="12" t="s">
        <v>88</v>
      </c>
      <c r="AW174" s="12" t="s">
        <v>36</v>
      </c>
      <c r="AX174" s="12" t="s">
        <v>75</v>
      </c>
      <c r="AY174" s="148" t="s">
        <v>151</v>
      </c>
    </row>
    <row r="175" spans="2:65" s="12" customFormat="1" ht="11.25" x14ac:dyDescent="0.2">
      <c r="B175" s="146"/>
      <c r="D175" s="147" t="s">
        <v>163</v>
      </c>
      <c r="E175" s="148" t="s">
        <v>19</v>
      </c>
      <c r="F175" s="149" t="s">
        <v>262</v>
      </c>
      <c r="H175" s="150">
        <v>-30.071999999999999</v>
      </c>
      <c r="I175" s="151"/>
      <c r="L175" s="146"/>
      <c r="M175" s="152"/>
      <c r="U175" s="333"/>
      <c r="V175" s="1" t="str">
        <f t="shared" si="1"/>
        <v/>
      </c>
      <c r="AT175" s="148" t="s">
        <v>163</v>
      </c>
      <c r="AU175" s="148" t="s">
        <v>88</v>
      </c>
      <c r="AV175" s="12" t="s">
        <v>88</v>
      </c>
      <c r="AW175" s="12" t="s">
        <v>36</v>
      </c>
      <c r="AX175" s="12" t="s">
        <v>75</v>
      </c>
      <c r="AY175" s="148" t="s">
        <v>151</v>
      </c>
    </row>
    <row r="176" spans="2:65" s="13" customFormat="1" ht="11.25" x14ac:dyDescent="0.2">
      <c r="B176" s="153"/>
      <c r="D176" s="147" t="s">
        <v>163</v>
      </c>
      <c r="E176" s="154" t="s">
        <v>19</v>
      </c>
      <c r="F176" s="155" t="s">
        <v>166</v>
      </c>
      <c r="H176" s="156">
        <v>36.325000000000003</v>
      </c>
      <c r="I176" s="157"/>
      <c r="L176" s="153"/>
      <c r="M176" s="158"/>
      <c r="U176" s="334"/>
      <c r="V176" s="1" t="str">
        <f t="shared" si="1"/>
        <v/>
      </c>
      <c r="AT176" s="154" t="s">
        <v>163</v>
      </c>
      <c r="AU176" s="154" t="s">
        <v>88</v>
      </c>
      <c r="AV176" s="13" t="s">
        <v>159</v>
      </c>
      <c r="AW176" s="13" t="s">
        <v>36</v>
      </c>
      <c r="AX176" s="13" t="s">
        <v>82</v>
      </c>
      <c r="AY176" s="154" t="s">
        <v>151</v>
      </c>
    </row>
    <row r="177" spans="2:65" s="1" customFormat="1" ht="21.75" customHeight="1" x14ac:dyDescent="0.2">
      <c r="B177" s="33"/>
      <c r="C177" s="129" t="s">
        <v>263</v>
      </c>
      <c r="D177" s="129" t="s">
        <v>154</v>
      </c>
      <c r="E177" s="130" t="s">
        <v>264</v>
      </c>
      <c r="F177" s="131" t="s">
        <v>265</v>
      </c>
      <c r="G177" s="132" t="s">
        <v>174</v>
      </c>
      <c r="H177" s="133">
        <v>4</v>
      </c>
      <c r="I177" s="134"/>
      <c r="J177" s="135">
        <f>ROUND(I177*H177,2)</f>
        <v>0</v>
      </c>
      <c r="K177" s="131" t="s">
        <v>158</v>
      </c>
      <c r="L177" s="33"/>
      <c r="M177" s="136" t="s">
        <v>19</v>
      </c>
      <c r="N177" s="137" t="s">
        <v>47</v>
      </c>
      <c r="P177" s="138">
        <f>O177*H177</f>
        <v>0</v>
      </c>
      <c r="Q177" s="138">
        <v>0.1575</v>
      </c>
      <c r="R177" s="138">
        <f>Q177*H177</f>
        <v>0.63</v>
      </c>
      <c r="S177" s="138">
        <v>0</v>
      </c>
      <c r="T177" s="138">
        <f>S177*H177</f>
        <v>0</v>
      </c>
      <c r="U177" s="331" t="s">
        <v>19</v>
      </c>
      <c r="V177" s="1" t="str">
        <f t="shared" si="1"/>
        <v/>
      </c>
      <c r="AR177" s="140" t="s">
        <v>159</v>
      </c>
      <c r="AT177" s="140" t="s">
        <v>154</v>
      </c>
      <c r="AU177" s="140" t="s">
        <v>88</v>
      </c>
      <c r="AY177" s="18" t="s">
        <v>151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8" t="s">
        <v>88</v>
      </c>
      <c r="BK177" s="141">
        <f>ROUND(I177*H177,2)</f>
        <v>0</v>
      </c>
      <c r="BL177" s="18" t="s">
        <v>159</v>
      </c>
      <c r="BM177" s="140" t="s">
        <v>266</v>
      </c>
    </row>
    <row r="178" spans="2:65" s="1" customFormat="1" ht="11.25" x14ac:dyDescent="0.2">
      <c r="B178" s="33"/>
      <c r="D178" s="142" t="s">
        <v>161</v>
      </c>
      <c r="F178" s="143" t="s">
        <v>267</v>
      </c>
      <c r="I178" s="144"/>
      <c r="L178" s="33"/>
      <c r="M178" s="145"/>
      <c r="U178" s="332"/>
      <c r="V178" s="1" t="str">
        <f t="shared" si="1"/>
        <v/>
      </c>
      <c r="AT178" s="18" t="s">
        <v>161</v>
      </c>
      <c r="AU178" s="18" t="s">
        <v>88</v>
      </c>
    </row>
    <row r="179" spans="2:65" s="12" customFormat="1" ht="11.25" x14ac:dyDescent="0.2">
      <c r="B179" s="146"/>
      <c r="D179" s="147" t="s">
        <v>163</v>
      </c>
      <c r="E179" s="148" t="s">
        <v>19</v>
      </c>
      <c r="F179" s="149" t="s">
        <v>268</v>
      </c>
      <c r="H179" s="150">
        <v>4</v>
      </c>
      <c r="I179" s="151"/>
      <c r="L179" s="146"/>
      <c r="M179" s="152"/>
      <c r="U179" s="333"/>
      <c r="V179" s="1" t="str">
        <f t="shared" si="1"/>
        <v/>
      </c>
      <c r="AT179" s="148" t="s">
        <v>163</v>
      </c>
      <c r="AU179" s="148" t="s">
        <v>88</v>
      </c>
      <c r="AV179" s="12" t="s">
        <v>88</v>
      </c>
      <c r="AW179" s="12" t="s">
        <v>36</v>
      </c>
      <c r="AX179" s="12" t="s">
        <v>75</v>
      </c>
      <c r="AY179" s="148" t="s">
        <v>151</v>
      </c>
    </row>
    <row r="180" spans="2:65" s="13" customFormat="1" ht="11.25" x14ac:dyDescent="0.2">
      <c r="B180" s="153"/>
      <c r="D180" s="147" t="s">
        <v>163</v>
      </c>
      <c r="E180" s="154" t="s">
        <v>19</v>
      </c>
      <c r="F180" s="155" t="s">
        <v>166</v>
      </c>
      <c r="H180" s="156">
        <v>4</v>
      </c>
      <c r="I180" s="157"/>
      <c r="L180" s="153"/>
      <c r="M180" s="158"/>
      <c r="U180" s="334"/>
      <c r="V180" s="1" t="str">
        <f t="shared" si="1"/>
        <v/>
      </c>
      <c r="AT180" s="154" t="s">
        <v>163</v>
      </c>
      <c r="AU180" s="154" t="s">
        <v>88</v>
      </c>
      <c r="AV180" s="13" t="s">
        <v>159</v>
      </c>
      <c r="AW180" s="13" t="s">
        <v>36</v>
      </c>
      <c r="AX180" s="13" t="s">
        <v>82</v>
      </c>
      <c r="AY180" s="154" t="s">
        <v>151</v>
      </c>
    </row>
    <row r="181" spans="2:65" s="1" customFormat="1" ht="16.5" customHeight="1" x14ac:dyDescent="0.2">
      <c r="B181" s="33"/>
      <c r="C181" s="129" t="s">
        <v>269</v>
      </c>
      <c r="D181" s="129" t="s">
        <v>154</v>
      </c>
      <c r="E181" s="130" t="s">
        <v>270</v>
      </c>
      <c r="F181" s="131" t="s">
        <v>271</v>
      </c>
      <c r="G181" s="132" t="s">
        <v>272</v>
      </c>
      <c r="H181" s="133">
        <v>0.24099999999999999</v>
      </c>
      <c r="I181" s="134"/>
      <c r="J181" s="135">
        <f>ROUND(I181*H181,2)</f>
        <v>0</v>
      </c>
      <c r="K181" s="131" t="s">
        <v>19</v>
      </c>
      <c r="L181" s="33"/>
      <c r="M181" s="136" t="s">
        <v>19</v>
      </c>
      <c r="N181" s="137" t="s">
        <v>47</v>
      </c>
      <c r="P181" s="138">
        <f>O181*H181</f>
        <v>0</v>
      </c>
      <c r="Q181" s="138">
        <v>0.19500000000000001</v>
      </c>
      <c r="R181" s="138">
        <f>Q181*H181</f>
        <v>4.6995000000000002E-2</v>
      </c>
      <c r="S181" s="138">
        <v>0</v>
      </c>
      <c r="T181" s="138">
        <f>S181*H181</f>
        <v>0</v>
      </c>
      <c r="U181" s="331" t="s">
        <v>19</v>
      </c>
      <c r="V181" s="1" t="str">
        <f t="shared" si="1"/>
        <v/>
      </c>
      <c r="AR181" s="140" t="s">
        <v>159</v>
      </c>
      <c r="AT181" s="140" t="s">
        <v>154</v>
      </c>
      <c r="AU181" s="140" t="s">
        <v>88</v>
      </c>
      <c r="AY181" s="18" t="s">
        <v>151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8" t="s">
        <v>88</v>
      </c>
      <c r="BK181" s="141">
        <f>ROUND(I181*H181,2)</f>
        <v>0</v>
      </c>
      <c r="BL181" s="18" t="s">
        <v>159</v>
      </c>
      <c r="BM181" s="140" t="s">
        <v>273</v>
      </c>
    </row>
    <row r="182" spans="2:65" s="1" customFormat="1" ht="24.2" customHeight="1" x14ac:dyDescent="0.2">
      <c r="B182" s="33"/>
      <c r="C182" s="129" t="s">
        <v>274</v>
      </c>
      <c r="D182" s="129" t="s">
        <v>154</v>
      </c>
      <c r="E182" s="130" t="s">
        <v>275</v>
      </c>
      <c r="F182" s="131" t="s">
        <v>276</v>
      </c>
      <c r="G182" s="132" t="s">
        <v>272</v>
      </c>
      <c r="H182" s="133">
        <v>0.64600000000000002</v>
      </c>
      <c r="I182" s="134"/>
      <c r="J182" s="135">
        <f>ROUND(I182*H182,2)</f>
        <v>0</v>
      </c>
      <c r="K182" s="131" t="s">
        <v>19</v>
      </c>
      <c r="L182" s="33"/>
      <c r="M182" s="136" t="s">
        <v>19</v>
      </c>
      <c r="N182" s="137" t="s">
        <v>47</v>
      </c>
      <c r="P182" s="138">
        <f>O182*H182</f>
        <v>0</v>
      </c>
      <c r="Q182" s="138">
        <v>0.19500000000000001</v>
      </c>
      <c r="R182" s="138">
        <f>Q182*H182</f>
        <v>0.12597</v>
      </c>
      <c r="S182" s="138">
        <v>0</v>
      </c>
      <c r="T182" s="138">
        <f>S182*H182</f>
        <v>0</v>
      </c>
      <c r="U182" s="331" t="s">
        <v>19</v>
      </c>
      <c r="V182" s="1" t="str">
        <f t="shared" si="1"/>
        <v/>
      </c>
      <c r="AR182" s="140" t="s">
        <v>159</v>
      </c>
      <c r="AT182" s="140" t="s">
        <v>154</v>
      </c>
      <c r="AU182" s="140" t="s">
        <v>88</v>
      </c>
      <c r="AY182" s="18" t="s">
        <v>151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8" t="s">
        <v>88</v>
      </c>
      <c r="BK182" s="141">
        <f>ROUND(I182*H182,2)</f>
        <v>0</v>
      </c>
      <c r="BL182" s="18" t="s">
        <v>159</v>
      </c>
      <c r="BM182" s="140" t="s">
        <v>277</v>
      </c>
    </row>
    <row r="183" spans="2:65" s="14" customFormat="1" ht="11.25" x14ac:dyDescent="0.2">
      <c r="B183" s="159"/>
      <c r="D183" s="147" t="s">
        <v>163</v>
      </c>
      <c r="E183" s="160" t="s">
        <v>19</v>
      </c>
      <c r="F183" s="161" t="s">
        <v>278</v>
      </c>
      <c r="H183" s="160" t="s">
        <v>19</v>
      </c>
      <c r="I183" s="162"/>
      <c r="L183" s="159"/>
      <c r="M183" s="163"/>
      <c r="U183" s="335"/>
      <c r="V183" s="1" t="str">
        <f t="shared" si="1"/>
        <v/>
      </c>
      <c r="AT183" s="160" t="s">
        <v>163</v>
      </c>
      <c r="AU183" s="160" t="s">
        <v>88</v>
      </c>
      <c r="AV183" s="14" t="s">
        <v>82</v>
      </c>
      <c r="AW183" s="14" t="s">
        <v>36</v>
      </c>
      <c r="AX183" s="14" t="s">
        <v>75</v>
      </c>
      <c r="AY183" s="160" t="s">
        <v>151</v>
      </c>
    </row>
    <row r="184" spans="2:65" s="12" customFormat="1" ht="11.25" x14ac:dyDescent="0.2">
      <c r="B184" s="146"/>
      <c r="D184" s="147" t="s">
        <v>163</v>
      </c>
      <c r="E184" s="148" t="s">
        <v>19</v>
      </c>
      <c r="F184" s="149" t="s">
        <v>279</v>
      </c>
      <c r="H184" s="150">
        <v>0.105</v>
      </c>
      <c r="I184" s="151"/>
      <c r="L184" s="146"/>
      <c r="M184" s="152"/>
      <c r="U184" s="333"/>
      <c r="V184" s="1" t="str">
        <f t="shared" si="1"/>
        <v/>
      </c>
      <c r="AT184" s="148" t="s">
        <v>163</v>
      </c>
      <c r="AU184" s="148" t="s">
        <v>88</v>
      </c>
      <c r="AV184" s="12" t="s">
        <v>88</v>
      </c>
      <c r="AW184" s="12" t="s">
        <v>36</v>
      </c>
      <c r="AX184" s="12" t="s">
        <v>75</v>
      </c>
      <c r="AY184" s="148" t="s">
        <v>151</v>
      </c>
    </row>
    <row r="185" spans="2:65" s="12" customFormat="1" ht="11.25" x14ac:dyDescent="0.2">
      <c r="B185" s="146"/>
      <c r="D185" s="147" t="s">
        <v>163</v>
      </c>
      <c r="E185" s="148" t="s">
        <v>19</v>
      </c>
      <c r="F185" s="149" t="s">
        <v>280</v>
      </c>
      <c r="H185" s="150">
        <v>0.16800000000000001</v>
      </c>
      <c r="I185" s="151"/>
      <c r="L185" s="146"/>
      <c r="M185" s="152"/>
      <c r="U185" s="333"/>
      <c r="V185" s="1" t="str">
        <f t="shared" si="1"/>
        <v/>
      </c>
      <c r="AT185" s="148" t="s">
        <v>163</v>
      </c>
      <c r="AU185" s="148" t="s">
        <v>88</v>
      </c>
      <c r="AV185" s="12" t="s">
        <v>88</v>
      </c>
      <c r="AW185" s="12" t="s">
        <v>36</v>
      </c>
      <c r="AX185" s="12" t="s">
        <v>75</v>
      </c>
      <c r="AY185" s="148" t="s">
        <v>151</v>
      </c>
    </row>
    <row r="186" spans="2:65" s="12" customFormat="1" ht="11.25" x14ac:dyDescent="0.2">
      <c r="B186" s="146"/>
      <c r="D186" s="147" t="s">
        <v>163</v>
      </c>
      <c r="E186" s="148" t="s">
        <v>19</v>
      </c>
      <c r="F186" s="149" t="s">
        <v>281</v>
      </c>
      <c r="H186" s="150">
        <v>5.3999999999999999E-2</v>
      </c>
      <c r="I186" s="151"/>
      <c r="L186" s="146"/>
      <c r="M186" s="152"/>
      <c r="U186" s="333"/>
      <c r="V186" s="1" t="str">
        <f t="shared" si="1"/>
        <v/>
      </c>
      <c r="AT186" s="148" t="s">
        <v>163</v>
      </c>
      <c r="AU186" s="148" t="s">
        <v>88</v>
      </c>
      <c r="AV186" s="12" t="s">
        <v>88</v>
      </c>
      <c r="AW186" s="12" t="s">
        <v>36</v>
      </c>
      <c r="AX186" s="12" t="s">
        <v>75</v>
      </c>
      <c r="AY186" s="148" t="s">
        <v>151</v>
      </c>
    </row>
    <row r="187" spans="2:65" s="12" customFormat="1" ht="11.25" x14ac:dyDescent="0.2">
      <c r="B187" s="146"/>
      <c r="D187" s="147" t="s">
        <v>163</v>
      </c>
      <c r="E187" s="148" t="s">
        <v>19</v>
      </c>
      <c r="F187" s="149" t="s">
        <v>282</v>
      </c>
      <c r="H187" s="150">
        <v>0.18</v>
      </c>
      <c r="I187" s="151"/>
      <c r="L187" s="146"/>
      <c r="M187" s="152"/>
      <c r="U187" s="333"/>
      <c r="V187" s="1" t="str">
        <f t="shared" si="1"/>
        <v/>
      </c>
      <c r="AT187" s="148" t="s">
        <v>163</v>
      </c>
      <c r="AU187" s="148" t="s">
        <v>88</v>
      </c>
      <c r="AV187" s="12" t="s">
        <v>88</v>
      </c>
      <c r="AW187" s="12" t="s">
        <v>36</v>
      </c>
      <c r="AX187" s="12" t="s">
        <v>75</v>
      </c>
      <c r="AY187" s="148" t="s">
        <v>151</v>
      </c>
    </row>
    <row r="188" spans="2:65" s="12" customFormat="1" ht="11.25" x14ac:dyDescent="0.2">
      <c r="B188" s="146"/>
      <c r="D188" s="147" t="s">
        <v>163</v>
      </c>
      <c r="E188" s="148" t="s">
        <v>19</v>
      </c>
      <c r="F188" s="149" t="s">
        <v>283</v>
      </c>
      <c r="H188" s="150">
        <v>0.28000000000000003</v>
      </c>
      <c r="I188" s="151"/>
      <c r="L188" s="146"/>
      <c r="M188" s="152"/>
      <c r="U188" s="333"/>
      <c r="V188" s="1" t="str">
        <f t="shared" si="1"/>
        <v/>
      </c>
      <c r="AT188" s="148" t="s">
        <v>163</v>
      </c>
      <c r="AU188" s="148" t="s">
        <v>88</v>
      </c>
      <c r="AV188" s="12" t="s">
        <v>88</v>
      </c>
      <c r="AW188" s="12" t="s">
        <v>36</v>
      </c>
      <c r="AX188" s="12" t="s">
        <v>75</v>
      </c>
      <c r="AY188" s="148" t="s">
        <v>151</v>
      </c>
    </row>
    <row r="189" spans="2:65" s="12" customFormat="1" ht="11.25" x14ac:dyDescent="0.2">
      <c r="B189" s="146"/>
      <c r="D189" s="147" t="s">
        <v>163</v>
      </c>
      <c r="E189" s="148" t="s">
        <v>19</v>
      </c>
      <c r="F189" s="149" t="s">
        <v>284</v>
      </c>
      <c r="H189" s="150">
        <v>0.1</v>
      </c>
      <c r="I189" s="151"/>
      <c r="L189" s="146"/>
      <c r="M189" s="152"/>
      <c r="U189" s="333"/>
      <c r="V189" s="1" t="str">
        <f t="shared" si="1"/>
        <v/>
      </c>
      <c r="AT189" s="148" t="s">
        <v>163</v>
      </c>
      <c r="AU189" s="148" t="s">
        <v>88</v>
      </c>
      <c r="AV189" s="12" t="s">
        <v>88</v>
      </c>
      <c r="AW189" s="12" t="s">
        <v>36</v>
      </c>
      <c r="AX189" s="12" t="s">
        <v>75</v>
      </c>
      <c r="AY189" s="148" t="s">
        <v>151</v>
      </c>
    </row>
    <row r="190" spans="2:65" s="15" customFormat="1" ht="11.25" x14ac:dyDescent="0.2">
      <c r="B190" s="165"/>
      <c r="D190" s="147" t="s">
        <v>163</v>
      </c>
      <c r="E190" s="166" t="s">
        <v>19</v>
      </c>
      <c r="F190" s="167" t="s">
        <v>285</v>
      </c>
      <c r="H190" s="168">
        <v>0.88700000000000001</v>
      </c>
      <c r="I190" s="169"/>
      <c r="L190" s="165"/>
      <c r="M190" s="170"/>
      <c r="U190" s="336"/>
      <c r="V190" s="1" t="str">
        <f t="shared" si="1"/>
        <v/>
      </c>
      <c r="AT190" s="166" t="s">
        <v>163</v>
      </c>
      <c r="AU190" s="166" t="s">
        <v>88</v>
      </c>
      <c r="AV190" s="15" t="s">
        <v>152</v>
      </c>
      <c r="AW190" s="15" t="s">
        <v>36</v>
      </c>
      <c r="AX190" s="15" t="s">
        <v>75</v>
      </c>
      <c r="AY190" s="166" t="s">
        <v>151</v>
      </c>
    </row>
    <row r="191" spans="2:65" s="12" customFormat="1" ht="11.25" x14ac:dyDescent="0.2">
      <c r="B191" s="146"/>
      <c r="D191" s="147" t="s">
        <v>163</v>
      </c>
      <c r="E191" s="148" t="s">
        <v>19</v>
      </c>
      <c r="F191" s="149" t="s">
        <v>286</v>
      </c>
      <c r="H191" s="150">
        <v>-0.24099999999999999</v>
      </c>
      <c r="I191" s="151"/>
      <c r="L191" s="146"/>
      <c r="M191" s="152"/>
      <c r="U191" s="333"/>
      <c r="V191" s="1" t="str">
        <f t="shared" si="1"/>
        <v/>
      </c>
      <c r="AT191" s="148" t="s">
        <v>163</v>
      </c>
      <c r="AU191" s="148" t="s">
        <v>88</v>
      </c>
      <c r="AV191" s="12" t="s">
        <v>88</v>
      </c>
      <c r="AW191" s="12" t="s">
        <v>36</v>
      </c>
      <c r="AX191" s="12" t="s">
        <v>75</v>
      </c>
      <c r="AY191" s="148" t="s">
        <v>151</v>
      </c>
    </row>
    <row r="192" spans="2:65" s="13" customFormat="1" ht="11.25" x14ac:dyDescent="0.2">
      <c r="B192" s="153"/>
      <c r="D192" s="147" t="s">
        <v>163</v>
      </c>
      <c r="E192" s="154" t="s">
        <v>19</v>
      </c>
      <c r="F192" s="155" t="s">
        <v>166</v>
      </c>
      <c r="H192" s="156">
        <v>0.64600000000000002</v>
      </c>
      <c r="I192" s="157"/>
      <c r="L192" s="153"/>
      <c r="M192" s="158"/>
      <c r="U192" s="334"/>
      <c r="V192" s="1" t="str">
        <f t="shared" si="1"/>
        <v/>
      </c>
      <c r="AT192" s="154" t="s">
        <v>163</v>
      </c>
      <c r="AU192" s="154" t="s">
        <v>88</v>
      </c>
      <c r="AV192" s="13" t="s">
        <v>159</v>
      </c>
      <c r="AW192" s="13" t="s">
        <v>36</v>
      </c>
      <c r="AX192" s="13" t="s">
        <v>82</v>
      </c>
      <c r="AY192" s="154" t="s">
        <v>151</v>
      </c>
    </row>
    <row r="193" spans="2:65" s="1" customFormat="1" ht="21.75" customHeight="1" x14ac:dyDescent="0.2">
      <c r="B193" s="33"/>
      <c r="C193" s="129" t="s">
        <v>287</v>
      </c>
      <c r="D193" s="129" t="s">
        <v>154</v>
      </c>
      <c r="E193" s="130" t="s">
        <v>288</v>
      </c>
      <c r="F193" s="131" t="s">
        <v>289</v>
      </c>
      <c r="G193" s="132" t="s">
        <v>272</v>
      </c>
      <c r="H193" s="133">
        <v>0.53900000000000003</v>
      </c>
      <c r="I193" s="134"/>
      <c r="J193" s="135">
        <f>ROUND(I193*H193,2)</f>
        <v>0</v>
      </c>
      <c r="K193" s="131" t="s">
        <v>158</v>
      </c>
      <c r="L193" s="33"/>
      <c r="M193" s="136" t="s">
        <v>19</v>
      </c>
      <c r="N193" s="137" t="s">
        <v>47</v>
      </c>
      <c r="P193" s="138">
        <f>O193*H193</f>
        <v>0</v>
      </c>
      <c r="Q193" s="138">
        <v>2.5018699999999998</v>
      </c>
      <c r="R193" s="138">
        <f>Q193*H193</f>
        <v>1.34850793</v>
      </c>
      <c r="S193" s="138">
        <v>0</v>
      </c>
      <c r="T193" s="138">
        <f>S193*H193</f>
        <v>0</v>
      </c>
      <c r="U193" s="331" t="s">
        <v>19</v>
      </c>
      <c r="V193" s="1" t="str">
        <f t="shared" si="1"/>
        <v/>
      </c>
      <c r="AR193" s="140" t="s">
        <v>159</v>
      </c>
      <c r="AT193" s="140" t="s">
        <v>154</v>
      </c>
      <c r="AU193" s="140" t="s">
        <v>88</v>
      </c>
      <c r="AY193" s="18" t="s">
        <v>151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8" t="s">
        <v>88</v>
      </c>
      <c r="BK193" s="141">
        <f>ROUND(I193*H193,2)</f>
        <v>0</v>
      </c>
      <c r="BL193" s="18" t="s">
        <v>159</v>
      </c>
      <c r="BM193" s="140" t="s">
        <v>290</v>
      </c>
    </row>
    <row r="194" spans="2:65" s="1" customFormat="1" ht="11.25" x14ac:dyDescent="0.2">
      <c r="B194" s="33"/>
      <c r="D194" s="142" t="s">
        <v>161</v>
      </c>
      <c r="F194" s="143" t="s">
        <v>291</v>
      </c>
      <c r="I194" s="144"/>
      <c r="L194" s="33"/>
      <c r="M194" s="145"/>
      <c r="U194" s="332"/>
      <c r="V194" s="1" t="str">
        <f t="shared" si="1"/>
        <v/>
      </c>
      <c r="AT194" s="18" t="s">
        <v>161</v>
      </c>
      <c r="AU194" s="18" t="s">
        <v>88</v>
      </c>
    </row>
    <row r="195" spans="2:65" s="1" customFormat="1" ht="19.5" x14ac:dyDescent="0.2">
      <c r="B195" s="33"/>
      <c r="D195" s="147" t="s">
        <v>218</v>
      </c>
      <c r="F195" s="164" t="s">
        <v>292</v>
      </c>
      <c r="I195" s="144"/>
      <c r="L195" s="33"/>
      <c r="M195" s="145"/>
      <c r="U195" s="332"/>
      <c r="V195" s="1" t="str">
        <f t="shared" si="1"/>
        <v/>
      </c>
      <c r="AT195" s="18" t="s">
        <v>218</v>
      </c>
      <c r="AU195" s="18" t="s">
        <v>88</v>
      </c>
    </row>
    <row r="196" spans="2:65" s="14" customFormat="1" ht="11.25" x14ac:dyDescent="0.2">
      <c r="B196" s="159"/>
      <c r="D196" s="147" t="s">
        <v>163</v>
      </c>
      <c r="E196" s="160" t="s">
        <v>19</v>
      </c>
      <c r="F196" s="161" t="s">
        <v>293</v>
      </c>
      <c r="H196" s="160" t="s">
        <v>19</v>
      </c>
      <c r="I196" s="162"/>
      <c r="L196" s="159"/>
      <c r="M196" s="163"/>
      <c r="U196" s="335"/>
      <c r="V196" s="1" t="str">
        <f t="shared" si="1"/>
        <v/>
      </c>
      <c r="AT196" s="160" t="s">
        <v>163</v>
      </c>
      <c r="AU196" s="160" t="s">
        <v>88</v>
      </c>
      <c r="AV196" s="14" t="s">
        <v>82</v>
      </c>
      <c r="AW196" s="14" t="s">
        <v>36</v>
      </c>
      <c r="AX196" s="14" t="s">
        <v>75</v>
      </c>
      <c r="AY196" s="160" t="s">
        <v>151</v>
      </c>
    </row>
    <row r="197" spans="2:65" s="12" customFormat="1" ht="11.25" x14ac:dyDescent="0.2">
      <c r="B197" s="146"/>
      <c r="D197" s="147" t="s">
        <v>163</v>
      </c>
      <c r="E197" s="148" t="s">
        <v>19</v>
      </c>
      <c r="F197" s="149" t="s">
        <v>294</v>
      </c>
      <c r="H197" s="150">
        <v>0.22</v>
      </c>
      <c r="I197" s="151"/>
      <c r="L197" s="146"/>
      <c r="M197" s="152"/>
      <c r="U197" s="333"/>
      <c r="V197" s="1" t="str">
        <f t="shared" si="1"/>
        <v/>
      </c>
      <c r="AT197" s="148" t="s">
        <v>163</v>
      </c>
      <c r="AU197" s="148" t="s">
        <v>88</v>
      </c>
      <c r="AV197" s="12" t="s">
        <v>88</v>
      </c>
      <c r="AW197" s="12" t="s">
        <v>36</v>
      </c>
      <c r="AX197" s="12" t="s">
        <v>75</v>
      </c>
      <c r="AY197" s="148" t="s">
        <v>151</v>
      </c>
    </row>
    <row r="198" spans="2:65" s="12" customFormat="1" ht="11.25" x14ac:dyDescent="0.2">
      <c r="B198" s="146"/>
      <c r="D198" s="147" t="s">
        <v>163</v>
      </c>
      <c r="E198" s="148" t="s">
        <v>19</v>
      </c>
      <c r="F198" s="149" t="s">
        <v>295</v>
      </c>
      <c r="H198" s="150">
        <v>8.8999999999999996E-2</v>
      </c>
      <c r="I198" s="151"/>
      <c r="L198" s="146"/>
      <c r="M198" s="152"/>
      <c r="U198" s="333"/>
      <c r="V198" s="1" t="str">
        <f t="shared" si="1"/>
        <v/>
      </c>
      <c r="AT198" s="148" t="s">
        <v>163</v>
      </c>
      <c r="AU198" s="148" t="s">
        <v>88</v>
      </c>
      <c r="AV198" s="12" t="s">
        <v>88</v>
      </c>
      <c r="AW198" s="12" t="s">
        <v>36</v>
      </c>
      <c r="AX198" s="12" t="s">
        <v>75</v>
      </c>
      <c r="AY198" s="148" t="s">
        <v>151</v>
      </c>
    </row>
    <row r="199" spans="2:65" s="14" customFormat="1" ht="11.25" x14ac:dyDescent="0.2">
      <c r="B199" s="159"/>
      <c r="D199" s="147" t="s">
        <v>163</v>
      </c>
      <c r="E199" s="160" t="s">
        <v>19</v>
      </c>
      <c r="F199" s="161" t="s">
        <v>296</v>
      </c>
      <c r="H199" s="160" t="s">
        <v>19</v>
      </c>
      <c r="I199" s="162"/>
      <c r="L199" s="159"/>
      <c r="M199" s="163"/>
      <c r="U199" s="335"/>
      <c r="V199" s="1" t="str">
        <f t="shared" si="1"/>
        <v/>
      </c>
      <c r="AT199" s="160" t="s">
        <v>163</v>
      </c>
      <c r="AU199" s="160" t="s">
        <v>88</v>
      </c>
      <c r="AV199" s="14" t="s">
        <v>82</v>
      </c>
      <c r="AW199" s="14" t="s">
        <v>36</v>
      </c>
      <c r="AX199" s="14" t="s">
        <v>75</v>
      </c>
      <c r="AY199" s="160" t="s">
        <v>151</v>
      </c>
    </row>
    <row r="200" spans="2:65" s="12" customFormat="1" ht="11.25" x14ac:dyDescent="0.2">
      <c r="B200" s="146"/>
      <c r="D200" s="147" t="s">
        <v>163</v>
      </c>
      <c r="E200" s="148" t="s">
        <v>19</v>
      </c>
      <c r="F200" s="149" t="s">
        <v>297</v>
      </c>
      <c r="H200" s="150">
        <v>0.18099999999999999</v>
      </c>
      <c r="I200" s="151"/>
      <c r="L200" s="146"/>
      <c r="M200" s="152"/>
      <c r="U200" s="333"/>
      <c r="V200" s="1" t="str">
        <f t="shared" si="1"/>
        <v/>
      </c>
      <c r="AT200" s="148" t="s">
        <v>163</v>
      </c>
      <c r="AU200" s="148" t="s">
        <v>88</v>
      </c>
      <c r="AV200" s="12" t="s">
        <v>88</v>
      </c>
      <c r="AW200" s="12" t="s">
        <v>36</v>
      </c>
      <c r="AX200" s="12" t="s">
        <v>75</v>
      </c>
      <c r="AY200" s="148" t="s">
        <v>151</v>
      </c>
    </row>
    <row r="201" spans="2:65" s="12" customFormat="1" ht="11.25" x14ac:dyDescent="0.2">
      <c r="B201" s="146"/>
      <c r="D201" s="147" t="s">
        <v>163</v>
      </c>
      <c r="E201" s="148" t="s">
        <v>19</v>
      </c>
      <c r="F201" s="149" t="s">
        <v>298</v>
      </c>
      <c r="H201" s="150">
        <v>4.9000000000000002E-2</v>
      </c>
      <c r="I201" s="151"/>
      <c r="L201" s="146"/>
      <c r="M201" s="152"/>
      <c r="U201" s="333"/>
      <c r="V201" s="1" t="str">
        <f t="shared" si="1"/>
        <v/>
      </c>
      <c r="AT201" s="148" t="s">
        <v>163</v>
      </c>
      <c r="AU201" s="148" t="s">
        <v>88</v>
      </c>
      <c r="AV201" s="12" t="s">
        <v>88</v>
      </c>
      <c r="AW201" s="12" t="s">
        <v>36</v>
      </c>
      <c r="AX201" s="12" t="s">
        <v>75</v>
      </c>
      <c r="AY201" s="148" t="s">
        <v>151</v>
      </c>
    </row>
    <row r="202" spans="2:65" s="13" customFormat="1" ht="11.25" x14ac:dyDescent="0.2">
      <c r="B202" s="153"/>
      <c r="D202" s="147" t="s">
        <v>163</v>
      </c>
      <c r="E202" s="154" t="s">
        <v>19</v>
      </c>
      <c r="F202" s="155" t="s">
        <v>166</v>
      </c>
      <c r="H202" s="156">
        <v>0.53900000000000003</v>
      </c>
      <c r="I202" s="157"/>
      <c r="L202" s="153"/>
      <c r="M202" s="158"/>
      <c r="U202" s="334"/>
      <c r="V202" s="1" t="str">
        <f t="shared" si="1"/>
        <v/>
      </c>
      <c r="AT202" s="154" t="s">
        <v>163</v>
      </c>
      <c r="AU202" s="154" t="s">
        <v>88</v>
      </c>
      <c r="AV202" s="13" t="s">
        <v>159</v>
      </c>
      <c r="AW202" s="13" t="s">
        <v>36</v>
      </c>
      <c r="AX202" s="13" t="s">
        <v>82</v>
      </c>
      <c r="AY202" s="154" t="s">
        <v>151</v>
      </c>
    </row>
    <row r="203" spans="2:65" s="1" customFormat="1" ht="24.2" customHeight="1" x14ac:dyDescent="0.2">
      <c r="B203" s="33"/>
      <c r="C203" s="129" t="s">
        <v>7</v>
      </c>
      <c r="D203" s="129" t="s">
        <v>154</v>
      </c>
      <c r="E203" s="130" t="s">
        <v>299</v>
      </c>
      <c r="F203" s="131" t="s">
        <v>300</v>
      </c>
      <c r="G203" s="132" t="s">
        <v>272</v>
      </c>
      <c r="H203" s="133">
        <v>0.53900000000000003</v>
      </c>
      <c r="I203" s="134"/>
      <c r="J203" s="135">
        <f>ROUND(I203*H203,2)</f>
        <v>0</v>
      </c>
      <c r="K203" s="131" t="s">
        <v>158</v>
      </c>
      <c r="L203" s="33"/>
      <c r="M203" s="136" t="s">
        <v>19</v>
      </c>
      <c r="N203" s="137" t="s">
        <v>47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8">
        <f>S203*H203</f>
        <v>0</v>
      </c>
      <c r="U203" s="331" t="s">
        <v>19</v>
      </c>
      <c r="V203" s="1" t="str">
        <f t="shared" si="1"/>
        <v/>
      </c>
      <c r="AR203" s="140" t="s">
        <v>159</v>
      </c>
      <c r="AT203" s="140" t="s">
        <v>154</v>
      </c>
      <c r="AU203" s="140" t="s">
        <v>88</v>
      </c>
      <c r="AY203" s="18" t="s">
        <v>151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8" t="s">
        <v>88</v>
      </c>
      <c r="BK203" s="141">
        <f>ROUND(I203*H203,2)</f>
        <v>0</v>
      </c>
      <c r="BL203" s="18" t="s">
        <v>159</v>
      </c>
      <c r="BM203" s="140" t="s">
        <v>301</v>
      </c>
    </row>
    <row r="204" spans="2:65" s="1" customFormat="1" ht="11.25" x14ac:dyDescent="0.2">
      <c r="B204" s="33"/>
      <c r="D204" s="142" t="s">
        <v>161</v>
      </c>
      <c r="F204" s="143" t="s">
        <v>302</v>
      </c>
      <c r="I204" s="144"/>
      <c r="L204" s="33"/>
      <c r="M204" s="145"/>
      <c r="U204" s="332"/>
      <c r="V204" s="1" t="str">
        <f t="shared" si="1"/>
        <v/>
      </c>
      <c r="AT204" s="18" t="s">
        <v>161</v>
      </c>
      <c r="AU204" s="18" t="s">
        <v>88</v>
      </c>
    </row>
    <row r="205" spans="2:65" s="1" customFormat="1" ht="16.5" customHeight="1" x14ac:dyDescent="0.2">
      <c r="B205" s="33"/>
      <c r="C205" s="129" t="s">
        <v>303</v>
      </c>
      <c r="D205" s="129" t="s">
        <v>154</v>
      </c>
      <c r="E205" s="130" t="s">
        <v>304</v>
      </c>
      <c r="F205" s="131" t="s">
        <v>305</v>
      </c>
      <c r="G205" s="132" t="s">
        <v>306</v>
      </c>
      <c r="H205" s="133">
        <v>3.5000000000000003E-2</v>
      </c>
      <c r="I205" s="134"/>
      <c r="J205" s="135">
        <f>ROUND(I205*H205,2)</f>
        <v>0</v>
      </c>
      <c r="K205" s="131" t="s">
        <v>158</v>
      </c>
      <c r="L205" s="33"/>
      <c r="M205" s="136" t="s">
        <v>19</v>
      </c>
      <c r="N205" s="137" t="s">
        <v>47</v>
      </c>
      <c r="P205" s="138">
        <f>O205*H205</f>
        <v>0</v>
      </c>
      <c r="Q205" s="138">
        <v>1.06277</v>
      </c>
      <c r="R205" s="138">
        <f>Q205*H205</f>
        <v>3.7196950000000006E-2</v>
      </c>
      <c r="S205" s="138">
        <v>0</v>
      </c>
      <c r="T205" s="138">
        <f>S205*H205</f>
        <v>0</v>
      </c>
      <c r="U205" s="331" t="s">
        <v>19</v>
      </c>
      <c r="V205" s="1" t="str">
        <f t="shared" si="1"/>
        <v/>
      </c>
      <c r="AR205" s="140" t="s">
        <v>159</v>
      </c>
      <c r="AT205" s="140" t="s">
        <v>154</v>
      </c>
      <c r="AU205" s="140" t="s">
        <v>88</v>
      </c>
      <c r="AY205" s="18" t="s">
        <v>151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8" t="s">
        <v>88</v>
      </c>
      <c r="BK205" s="141">
        <f>ROUND(I205*H205,2)</f>
        <v>0</v>
      </c>
      <c r="BL205" s="18" t="s">
        <v>159</v>
      </c>
      <c r="BM205" s="140" t="s">
        <v>307</v>
      </c>
    </row>
    <row r="206" spans="2:65" s="1" customFormat="1" ht="11.25" x14ac:dyDescent="0.2">
      <c r="B206" s="33"/>
      <c r="D206" s="142" t="s">
        <v>161</v>
      </c>
      <c r="F206" s="143" t="s">
        <v>308</v>
      </c>
      <c r="I206" s="144"/>
      <c r="L206" s="33"/>
      <c r="M206" s="145"/>
      <c r="U206" s="332"/>
      <c r="V206" s="1" t="str">
        <f t="shared" si="1"/>
        <v/>
      </c>
      <c r="AT206" s="18" t="s">
        <v>161</v>
      </c>
      <c r="AU206" s="18" t="s">
        <v>88</v>
      </c>
    </row>
    <row r="207" spans="2:65" s="14" customFormat="1" ht="11.25" x14ac:dyDescent="0.2">
      <c r="B207" s="159"/>
      <c r="D207" s="147" t="s">
        <v>163</v>
      </c>
      <c r="E207" s="160" t="s">
        <v>19</v>
      </c>
      <c r="F207" s="161" t="s">
        <v>309</v>
      </c>
      <c r="H207" s="160" t="s">
        <v>19</v>
      </c>
      <c r="I207" s="162"/>
      <c r="L207" s="159"/>
      <c r="M207" s="163"/>
      <c r="U207" s="335"/>
      <c r="V207" s="1" t="str">
        <f t="shared" si="1"/>
        <v/>
      </c>
      <c r="AT207" s="160" t="s">
        <v>163</v>
      </c>
      <c r="AU207" s="160" t="s">
        <v>88</v>
      </c>
      <c r="AV207" s="14" t="s">
        <v>82</v>
      </c>
      <c r="AW207" s="14" t="s">
        <v>36</v>
      </c>
      <c r="AX207" s="14" t="s">
        <v>75</v>
      </c>
      <c r="AY207" s="160" t="s">
        <v>151</v>
      </c>
    </row>
    <row r="208" spans="2:65" s="12" customFormat="1" ht="11.25" x14ac:dyDescent="0.2">
      <c r="B208" s="146"/>
      <c r="D208" s="147" t="s">
        <v>163</v>
      </c>
      <c r="E208" s="148" t="s">
        <v>19</v>
      </c>
      <c r="F208" s="149" t="s">
        <v>310</v>
      </c>
      <c r="H208" s="150">
        <v>1.2E-2</v>
      </c>
      <c r="I208" s="151"/>
      <c r="L208" s="146"/>
      <c r="M208" s="152"/>
      <c r="U208" s="333"/>
      <c r="V208" s="1" t="str">
        <f t="shared" si="1"/>
        <v/>
      </c>
      <c r="AT208" s="148" t="s">
        <v>163</v>
      </c>
      <c r="AU208" s="148" t="s">
        <v>88</v>
      </c>
      <c r="AV208" s="12" t="s">
        <v>88</v>
      </c>
      <c r="AW208" s="12" t="s">
        <v>36</v>
      </c>
      <c r="AX208" s="12" t="s">
        <v>75</v>
      </c>
      <c r="AY208" s="148" t="s">
        <v>151</v>
      </c>
    </row>
    <row r="209" spans="2:65" s="12" customFormat="1" ht="11.25" x14ac:dyDescent="0.2">
      <c r="B209" s="146"/>
      <c r="D209" s="147" t="s">
        <v>163</v>
      </c>
      <c r="E209" s="148" t="s">
        <v>19</v>
      </c>
      <c r="F209" s="149" t="s">
        <v>311</v>
      </c>
      <c r="H209" s="150">
        <v>5.0000000000000001E-3</v>
      </c>
      <c r="I209" s="151"/>
      <c r="L209" s="146"/>
      <c r="M209" s="152"/>
      <c r="U209" s="333"/>
      <c r="V209" s="1" t="str">
        <f t="shared" si="1"/>
        <v/>
      </c>
      <c r="AT209" s="148" t="s">
        <v>163</v>
      </c>
      <c r="AU209" s="148" t="s">
        <v>88</v>
      </c>
      <c r="AV209" s="12" t="s">
        <v>88</v>
      </c>
      <c r="AW209" s="12" t="s">
        <v>36</v>
      </c>
      <c r="AX209" s="12" t="s">
        <v>75</v>
      </c>
      <c r="AY209" s="148" t="s">
        <v>151</v>
      </c>
    </row>
    <row r="210" spans="2:65" s="12" customFormat="1" ht="11.25" x14ac:dyDescent="0.2">
      <c r="B210" s="146"/>
      <c r="D210" s="147" t="s">
        <v>163</v>
      </c>
      <c r="E210" s="148" t="s">
        <v>19</v>
      </c>
      <c r="F210" s="149" t="s">
        <v>312</v>
      </c>
      <c r="H210" s="150">
        <v>0.01</v>
      </c>
      <c r="I210" s="151"/>
      <c r="L210" s="146"/>
      <c r="M210" s="152"/>
      <c r="U210" s="333"/>
      <c r="V210" s="1" t="str">
        <f t="shared" si="1"/>
        <v/>
      </c>
      <c r="AT210" s="148" t="s">
        <v>163</v>
      </c>
      <c r="AU210" s="148" t="s">
        <v>88</v>
      </c>
      <c r="AV210" s="12" t="s">
        <v>88</v>
      </c>
      <c r="AW210" s="12" t="s">
        <v>36</v>
      </c>
      <c r="AX210" s="12" t="s">
        <v>75</v>
      </c>
      <c r="AY210" s="148" t="s">
        <v>151</v>
      </c>
    </row>
    <row r="211" spans="2:65" s="12" customFormat="1" ht="11.25" x14ac:dyDescent="0.2">
      <c r="B211" s="146"/>
      <c r="D211" s="147" t="s">
        <v>163</v>
      </c>
      <c r="E211" s="148" t="s">
        <v>19</v>
      </c>
      <c r="F211" s="149" t="s">
        <v>313</v>
      </c>
      <c r="H211" s="150">
        <v>3.0000000000000001E-3</v>
      </c>
      <c r="I211" s="151"/>
      <c r="L211" s="146"/>
      <c r="M211" s="152"/>
      <c r="U211" s="333"/>
      <c r="V211" s="1" t="str">
        <f t="shared" si="1"/>
        <v/>
      </c>
      <c r="AT211" s="148" t="s">
        <v>163</v>
      </c>
      <c r="AU211" s="148" t="s">
        <v>88</v>
      </c>
      <c r="AV211" s="12" t="s">
        <v>88</v>
      </c>
      <c r="AW211" s="12" t="s">
        <v>36</v>
      </c>
      <c r="AX211" s="12" t="s">
        <v>75</v>
      </c>
      <c r="AY211" s="148" t="s">
        <v>151</v>
      </c>
    </row>
    <row r="212" spans="2:65" s="15" customFormat="1" ht="11.25" x14ac:dyDescent="0.2">
      <c r="B212" s="165"/>
      <c r="D212" s="147" t="s">
        <v>163</v>
      </c>
      <c r="E212" s="166" t="s">
        <v>19</v>
      </c>
      <c r="F212" s="167" t="s">
        <v>285</v>
      </c>
      <c r="H212" s="168">
        <v>0.03</v>
      </c>
      <c r="I212" s="169"/>
      <c r="L212" s="165"/>
      <c r="M212" s="170"/>
      <c r="U212" s="336"/>
      <c r="V212" s="1" t="str">
        <f t="shared" si="1"/>
        <v/>
      </c>
      <c r="AT212" s="166" t="s">
        <v>163</v>
      </c>
      <c r="AU212" s="166" t="s">
        <v>88</v>
      </c>
      <c r="AV212" s="15" t="s">
        <v>152</v>
      </c>
      <c r="AW212" s="15" t="s">
        <v>36</v>
      </c>
      <c r="AX212" s="15" t="s">
        <v>75</v>
      </c>
      <c r="AY212" s="166" t="s">
        <v>151</v>
      </c>
    </row>
    <row r="213" spans="2:65" s="12" customFormat="1" ht="11.25" x14ac:dyDescent="0.2">
      <c r="B213" s="146"/>
      <c r="D213" s="147" t="s">
        <v>163</v>
      </c>
      <c r="E213" s="148" t="s">
        <v>19</v>
      </c>
      <c r="F213" s="149" t="s">
        <v>314</v>
      </c>
      <c r="H213" s="150">
        <v>5.0000000000000001E-3</v>
      </c>
      <c r="I213" s="151"/>
      <c r="L213" s="146"/>
      <c r="M213" s="152"/>
      <c r="U213" s="333"/>
      <c r="V213" s="1" t="str">
        <f t="shared" si="1"/>
        <v/>
      </c>
      <c r="AT213" s="148" t="s">
        <v>163</v>
      </c>
      <c r="AU213" s="148" t="s">
        <v>88</v>
      </c>
      <c r="AV213" s="12" t="s">
        <v>88</v>
      </c>
      <c r="AW213" s="12" t="s">
        <v>36</v>
      </c>
      <c r="AX213" s="12" t="s">
        <v>75</v>
      </c>
      <c r="AY213" s="148" t="s">
        <v>151</v>
      </c>
    </row>
    <row r="214" spans="2:65" s="13" customFormat="1" ht="11.25" x14ac:dyDescent="0.2">
      <c r="B214" s="153"/>
      <c r="D214" s="147" t="s">
        <v>163</v>
      </c>
      <c r="E214" s="154" t="s">
        <v>19</v>
      </c>
      <c r="F214" s="155" t="s">
        <v>166</v>
      </c>
      <c r="H214" s="156">
        <v>3.5000000000000003E-2</v>
      </c>
      <c r="I214" s="157"/>
      <c r="L214" s="153"/>
      <c r="M214" s="158"/>
      <c r="U214" s="334"/>
      <c r="V214" s="1" t="str">
        <f t="shared" si="1"/>
        <v/>
      </c>
      <c r="AT214" s="154" t="s">
        <v>163</v>
      </c>
      <c r="AU214" s="154" t="s">
        <v>88</v>
      </c>
      <c r="AV214" s="13" t="s">
        <v>159</v>
      </c>
      <c r="AW214" s="13" t="s">
        <v>36</v>
      </c>
      <c r="AX214" s="13" t="s">
        <v>82</v>
      </c>
      <c r="AY214" s="154" t="s">
        <v>151</v>
      </c>
    </row>
    <row r="215" spans="2:65" s="1" customFormat="1" ht="24.2" customHeight="1" x14ac:dyDescent="0.2">
      <c r="B215" s="33"/>
      <c r="C215" s="129" t="s">
        <v>315</v>
      </c>
      <c r="D215" s="129" t="s">
        <v>154</v>
      </c>
      <c r="E215" s="130" t="s">
        <v>316</v>
      </c>
      <c r="F215" s="131" t="s">
        <v>317</v>
      </c>
      <c r="G215" s="132" t="s">
        <v>318</v>
      </c>
      <c r="H215" s="133">
        <v>26.2</v>
      </c>
      <c r="I215" s="134"/>
      <c r="J215" s="135">
        <f>ROUND(I215*H215,2)</f>
        <v>0</v>
      </c>
      <c r="K215" s="131" t="s">
        <v>158</v>
      </c>
      <c r="L215" s="33"/>
      <c r="M215" s="136" t="s">
        <v>19</v>
      </c>
      <c r="N215" s="137" t="s">
        <v>47</v>
      </c>
      <c r="P215" s="138">
        <f>O215*H215</f>
        <v>0</v>
      </c>
      <c r="Q215" s="138">
        <v>2.0000000000000002E-5</v>
      </c>
      <c r="R215" s="138">
        <f>Q215*H215</f>
        <v>5.2400000000000005E-4</v>
      </c>
      <c r="S215" s="138">
        <v>0</v>
      </c>
      <c r="T215" s="138">
        <f>S215*H215</f>
        <v>0</v>
      </c>
      <c r="U215" s="331" t="s">
        <v>19</v>
      </c>
      <c r="V215" s="1" t="str">
        <f t="shared" si="1"/>
        <v/>
      </c>
      <c r="AR215" s="140" t="s">
        <v>159</v>
      </c>
      <c r="AT215" s="140" t="s">
        <v>154</v>
      </c>
      <c r="AU215" s="140" t="s">
        <v>88</v>
      </c>
      <c r="AY215" s="18" t="s">
        <v>151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8" t="s">
        <v>88</v>
      </c>
      <c r="BK215" s="141">
        <f>ROUND(I215*H215,2)</f>
        <v>0</v>
      </c>
      <c r="BL215" s="18" t="s">
        <v>159</v>
      </c>
      <c r="BM215" s="140" t="s">
        <v>319</v>
      </c>
    </row>
    <row r="216" spans="2:65" s="1" customFormat="1" ht="11.25" x14ac:dyDescent="0.2">
      <c r="B216" s="33"/>
      <c r="D216" s="142" t="s">
        <v>161</v>
      </c>
      <c r="F216" s="143" t="s">
        <v>320</v>
      </c>
      <c r="I216" s="144"/>
      <c r="L216" s="33"/>
      <c r="M216" s="145"/>
      <c r="U216" s="332"/>
      <c r="V216" s="1" t="str">
        <f t="shared" si="1"/>
        <v/>
      </c>
      <c r="AT216" s="18" t="s">
        <v>161</v>
      </c>
      <c r="AU216" s="18" t="s">
        <v>88</v>
      </c>
    </row>
    <row r="217" spans="2:65" s="12" customFormat="1" ht="11.25" x14ac:dyDescent="0.2">
      <c r="B217" s="146"/>
      <c r="D217" s="147" t="s">
        <v>163</v>
      </c>
      <c r="E217" s="148" t="s">
        <v>19</v>
      </c>
      <c r="F217" s="149" t="s">
        <v>321</v>
      </c>
      <c r="H217" s="150">
        <v>9.5</v>
      </c>
      <c r="I217" s="151"/>
      <c r="L217" s="146"/>
      <c r="M217" s="152"/>
      <c r="U217" s="333"/>
      <c r="V217" s="1" t="str">
        <f t="shared" si="1"/>
        <v/>
      </c>
      <c r="AT217" s="148" t="s">
        <v>163</v>
      </c>
      <c r="AU217" s="148" t="s">
        <v>88</v>
      </c>
      <c r="AV217" s="12" t="s">
        <v>88</v>
      </c>
      <c r="AW217" s="12" t="s">
        <v>36</v>
      </c>
      <c r="AX217" s="12" t="s">
        <v>75</v>
      </c>
      <c r="AY217" s="148" t="s">
        <v>151</v>
      </c>
    </row>
    <row r="218" spans="2:65" s="12" customFormat="1" ht="11.25" x14ac:dyDescent="0.2">
      <c r="B218" s="146"/>
      <c r="D218" s="147" t="s">
        <v>163</v>
      </c>
      <c r="E218" s="148" t="s">
        <v>19</v>
      </c>
      <c r="F218" s="149" t="s">
        <v>322</v>
      </c>
      <c r="H218" s="150">
        <v>7.6</v>
      </c>
      <c r="I218" s="151"/>
      <c r="L218" s="146"/>
      <c r="M218" s="152"/>
      <c r="U218" s="333"/>
      <c r="V218" s="1" t="str">
        <f t="shared" si="1"/>
        <v/>
      </c>
      <c r="AT218" s="148" t="s">
        <v>163</v>
      </c>
      <c r="AU218" s="148" t="s">
        <v>88</v>
      </c>
      <c r="AV218" s="12" t="s">
        <v>88</v>
      </c>
      <c r="AW218" s="12" t="s">
        <v>36</v>
      </c>
      <c r="AX218" s="12" t="s">
        <v>75</v>
      </c>
      <c r="AY218" s="148" t="s">
        <v>151</v>
      </c>
    </row>
    <row r="219" spans="2:65" s="12" customFormat="1" ht="11.25" x14ac:dyDescent="0.2">
      <c r="B219" s="146"/>
      <c r="D219" s="147" t="s">
        <v>163</v>
      </c>
      <c r="E219" s="148" t="s">
        <v>19</v>
      </c>
      <c r="F219" s="149" t="s">
        <v>323</v>
      </c>
      <c r="H219" s="150">
        <v>5.3</v>
      </c>
      <c r="I219" s="151"/>
      <c r="L219" s="146"/>
      <c r="M219" s="152"/>
      <c r="U219" s="333"/>
      <c r="V219" s="1" t="str">
        <f t="shared" si="1"/>
        <v/>
      </c>
      <c r="AT219" s="148" t="s">
        <v>163</v>
      </c>
      <c r="AU219" s="148" t="s">
        <v>88</v>
      </c>
      <c r="AV219" s="12" t="s">
        <v>88</v>
      </c>
      <c r="AW219" s="12" t="s">
        <v>36</v>
      </c>
      <c r="AX219" s="12" t="s">
        <v>75</v>
      </c>
      <c r="AY219" s="148" t="s">
        <v>151</v>
      </c>
    </row>
    <row r="220" spans="2:65" s="12" customFormat="1" ht="11.25" x14ac:dyDescent="0.2">
      <c r="B220" s="146"/>
      <c r="D220" s="147" t="s">
        <v>163</v>
      </c>
      <c r="E220" s="148" t="s">
        <v>19</v>
      </c>
      <c r="F220" s="149" t="s">
        <v>324</v>
      </c>
      <c r="H220" s="150">
        <v>3.8</v>
      </c>
      <c r="I220" s="151"/>
      <c r="L220" s="146"/>
      <c r="M220" s="152"/>
      <c r="U220" s="333"/>
      <c r="V220" s="1" t="str">
        <f t="shared" si="1"/>
        <v/>
      </c>
      <c r="AT220" s="148" t="s">
        <v>163</v>
      </c>
      <c r="AU220" s="148" t="s">
        <v>88</v>
      </c>
      <c r="AV220" s="12" t="s">
        <v>88</v>
      </c>
      <c r="AW220" s="12" t="s">
        <v>36</v>
      </c>
      <c r="AX220" s="12" t="s">
        <v>75</v>
      </c>
      <c r="AY220" s="148" t="s">
        <v>151</v>
      </c>
    </row>
    <row r="221" spans="2:65" s="13" customFormat="1" ht="11.25" x14ac:dyDescent="0.2">
      <c r="B221" s="153"/>
      <c r="D221" s="147" t="s">
        <v>163</v>
      </c>
      <c r="E221" s="154" t="s">
        <v>19</v>
      </c>
      <c r="F221" s="155" t="s">
        <v>166</v>
      </c>
      <c r="H221" s="156">
        <v>26.2</v>
      </c>
      <c r="I221" s="157"/>
      <c r="L221" s="153"/>
      <c r="M221" s="158"/>
      <c r="U221" s="334"/>
      <c r="V221" s="1" t="str">
        <f t="shared" si="1"/>
        <v/>
      </c>
      <c r="AT221" s="154" t="s">
        <v>163</v>
      </c>
      <c r="AU221" s="154" t="s">
        <v>88</v>
      </c>
      <c r="AV221" s="13" t="s">
        <v>159</v>
      </c>
      <c r="AW221" s="13" t="s">
        <v>36</v>
      </c>
      <c r="AX221" s="13" t="s">
        <v>82</v>
      </c>
      <c r="AY221" s="154" t="s">
        <v>151</v>
      </c>
    </row>
    <row r="222" spans="2:65" s="11" customFormat="1" ht="22.9" customHeight="1" x14ac:dyDescent="0.2">
      <c r="B222" s="117"/>
      <c r="D222" s="118" t="s">
        <v>74</v>
      </c>
      <c r="E222" s="127" t="s">
        <v>208</v>
      </c>
      <c r="F222" s="127" t="s">
        <v>325</v>
      </c>
      <c r="I222" s="120"/>
      <c r="J222" s="128">
        <f>BK222</f>
        <v>0</v>
      </c>
      <c r="L222" s="117"/>
      <c r="M222" s="122"/>
      <c r="P222" s="123">
        <f>SUM(P223:P363)</f>
        <v>0</v>
      </c>
      <c r="R222" s="123">
        <f>SUM(R223:R363)</f>
        <v>0.16886390000000001</v>
      </c>
      <c r="T222" s="123">
        <f>SUM(T223:T363)</f>
        <v>12.185148000000002</v>
      </c>
      <c r="U222" s="330"/>
      <c r="V222" s="1" t="str">
        <f t="shared" si="1"/>
        <v/>
      </c>
      <c r="AR222" s="118" t="s">
        <v>82</v>
      </c>
      <c r="AT222" s="125" t="s">
        <v>74</v>
      </c>
      <c r="AU222" s="125" t="s">
        <v>82</v>
      </c>
      <c r="AY222" s="118" t="s">
        <v>151</v>
      </c>
      <c r="BK222" s="126">
        <f>SUM(BK223:BK363)</f>
        <v>0</v>
      </c>
    </row>
    <row r="223" spans="2:65" s="1" customFormat="1" ht="16.5" customHeight="1" x14ac:dyDescent="0.2">
      <c r="B223" s="33"/>
      <c r="C223" s="129" t="s">
        <v>326</v>
      </c>
      <c r="D223" s="129" t="s">
        <v>154</v>
      </c>
      <c r="E223" s="130" t="s">
        <v>327</v>
      </c>
      <c r="F223" s="131" t="s">
        <v>328</v>
      </c>
      <c r="G223" s="132" t="s">
        <v>329</v>
      </c>
      <c r="H223" s="133">
        <v>1</v>
      </c>
      <c r="I223" s="134"/>
      <c r="J223" s="135">
        <f>ROUND(I223*H223,2)</f>
        <v>0</v>
      </c>
      <c r="K223" s="131" t="s">
        <v>19</v>
      </c>
      <c r="L223" s="33"/>
      <c r="M223" s="136" t="s">
        <v>19</v>
      </c>
      <c r="N223" s="137" t="s">
        <v>47</v>
      </c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8">
        <f>S223*H223</f>
        <v>0</v>
      </c>
      <c r="U223" s="331" t="s">
        <v>19</v>
      </c>
      <c r="V223" s="1" t="str">
        <f t="shared" si="1"/>
        <v/>
      </c>
      <c r="AR223" s="140" t="s">
        <v>159</v>
      </c>
      <c r="AT223" s="140" t="s">
        <v>154</v>
      </c>
      <c r="AU223" s="140" t="s">
        <v>88</v>
      </c>
      <c r="AY223" s="18" t="s">
        <v>151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8" t="s">
        <v>88</v>
      </c>
      <c r="BK223" s="141">
        <f>ROUND(I223*H223,2)</f>
        <v>0</v>
      </c>
      <c r="BL223" s="18" t="s">
        <v>159</v>
      </c>
      <c r="BM223" s="140" t="s">
        <v>330</v>
      </c>
    </row>
    <row r="224" spans="2:65" s="1" customFormat="1" ht="16.5" customHeight="1" x14ac:dyDescent="0.2">
      <c r="B224" s="33"/>
      <c r="C224" s="129" t="s">
        <v>331</v>
      </c>
      <c r="D224" s="129" t="s">
        <v>154</v>
      </c>
      <c r="E224" s="130" t="s">
        <v>332</v>
      </c>
      <c r="F224" s="131" t="s">
        <v>333</v>
      </c>
      <c r="G224" s="132" t="s">
        <v>329</v>
      </c>
      <c r="H224" s="133">
        <v>1</v>
      </c>
      <c r="I224" s="134"/>
      <c r="J224" s="135">
        <f>ROUND(I224*H224,2)</f>
        <v>0</v>
      </c>
      <c r="K224" s="131" t="s">
        <v>19</v>
      </c>
      <c r="L224" s="33"/>
      <c r="M224" s="136" t="s">
        <v>19</v>
      </c>
      <c r="N224" s="137" t="s">
        <v>47</v>
      </c>
      <c r="P224" s="138">
        <f>O224*H224</f>
        <v>0</v>
      </c>
      <c r="Q224" s="138">
        <v>0</v>
      </c>
      <c r="R224" s="138">
        <f>Q224*H224</f>
        <v>0</v>
      </c>
      <c r="S224" s="138">
        <v>0</v>
      </c>
      <c r="T224" s="138">
        <f>S224*H224</f>
        <v>0</v>
      </c>
      <c r="U224" s="331" t="s">
        <v>19</v>
      </c>
      <c r="V224" s="1" t="str">
        <f t="shared" si="1"/>
        <v/>
      </c>
      <c r="AR224" s="140" t="s">
        <v>159</v>
      </c>
      <c r="AT224" s="140" t="s">
        <v>154</v>
      </c>
      <c r="AU224" s="140" t="s">
        <v>88</v>
      </c>
      <c r="AY224" s="18" t="s">
        <v>151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8" t="s">
        <v>88</v>
      </c>
      <c r="BK224" s="141">
        <f>ROUND(I224*H224,2)</f>
        <v>0</v>
      </c>
      <c r="BL224" s="18" t="s">
        <v>159</v>
      </c>
      <c r="BM224" s="140" t="s">
        <v>334</v>
      </c>
    </row>
    <row r="225" spans="2:65" s="1" customFormat="1" ht="24.2" customHeight="1" x14ac:dyDescent="0.2">
      <c r="B225" s="33"/>
      <c r="C225" s="129" t="s">
        <v>335</v>
      </c>
      <c r="D225" s="129" t="s">
        <v>154</v>
      </c>
      <c r="E225" s="130" t="s">
        <v>336</v>
      </c>
      <c r="F225" s="131" t="s">
        <v>337</v>
      </c>
      <c r="G225" s="132" t="s">
        <v>157</v>
      </c>
      <c r="H225" s="133">
        <v>62.07</v>
      </c>
      <c r="I225" s="134"/>
      <c r="J225" s="135">
        <f>ROUND(I225*H225,2)</f>
        <v>0</v>
      </c>
      <c r="K225" s="131" t="s">
        <v>158</v>
      </c>
      <c r="L225" s="33"/>
      <c r="M225" s="136" t="s">
        <v>19</v>
      </c>
      <c r="N225" s="137" t="s">
        <v>47</v>
      </c>
      <c r="P225" s="138">
        <f>O225*H225</f>
        <v>0</v>
      </c>
      <c r="Q225" s="138">
        <v>1.2999999999999999E-4</v>
      </c>
      <c r="R225" s="138">
        <f>Q225*H225</f>
        <v>8.0690999999999992E-3</v>
      </c>
      <c r="S225" s="138">
        <v>0</v>
      </c>
      <c r="T225" s="138">
        <f>S225*H225</f>
        <v>0</v>
      </c>
      <c r="U225" s="331" t="s">
        <v>19</v>
      </c>
      <c r="V225" s="1" t="str">
        <f t="shared" si="1"/>
        <v/>
      </c>
      <c r="AR225" s="140" t="s">
        <v>159</v>
      </c>
      <c r="AT225" s="140" t="s">
        <v>154</v>
      </c>
      <c r="AU225" s="140" t="s">
        <v>88</v>
      </c>
      <c r="AY225" s="18" t="s">
        <v>151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8" t="s">
        <v>88</v>
      </c>
      <c r="BK225" s="141">
        <f>ROUND(I225*H225,2)</f>
        <v>0</v>
      </c>
      <c r="BL225" s="18" t="s">
        <v>159</v>
      </c>
      <c r="BM225" s="140" t="s">
        <v>338</v>
      </c>
    </row>
    <row r="226" spans="2:65" s="1" customFormat="1" ht="11.25" x14ac:dyDescent="0.2">
      <c r="B226" s="33"/>
      <c r="D226" s="142" t="s">
        <v>161</v>
      </c>
      <c r="F226" s="143" t="s">
        <v>339</v>
      </c>
      <c r="I226" s="144"/>
      <c r="L226" s="33"/>
      <c r="M226" s="145"/>
      <c r="U226" s="332"/>
      <c r="V226" s="1" t="str">
        <f t="shared" si="1"/>
        <v/>
      </c>
      <c r="AT226" s="18" t="s">
        <v>161</v>
      </c>
      <c r="AU226" s="18" t="s">
        <v>88</v>
      </c>
    </row>
    <row r="227" spans="2:65" s="12" customFormat="1" ht="11.25" x14ac:dyDescent="0.2">
      <c r="B227" s="146"/>
      <c r="D227" s="147" t="s">
        <v>163</v>
      </c>
      <c r="E227" s="148" t="s">
        <v>19</v>
      </c>
      <c r="F227" s="149" t="s">
        <v>340</v>
      </c>
      <c r="H227" s="150">
        <v>62.07</v>
      </c>
      <c r="I227" s="151"/>
      <c r="L227" s="146"/>
      <c r="M227" s="152"/>
      <c r="U227" s="333"/>
      <c r="V227" s="1" t="str">
        <f t="shared" si="1"/>
        <v/>
      </c>
      <c r="AT227" s="148" t="s">
        <v>163</v>
      </c>
      <c r="AU227" s="148" t="s">
        <v>88</v>
      </c>
      <c r="AV227" s="12" t="s">
        <v>88</v>
      </c>
      <c r="AW227" s="12" t="s">
        <v>36</v>
      </c>
      <c r="AX227" s="12" t="s">
        <v>75</v>
      </c>
      <c r="AY227" s="148" t="s">
        <v>151</v>
      </c>
    </row>
    <row r="228" spans="2:65" s="13" customFormat="1" ht="11.25" x14ac:dyDescent="0.2">
      <c r="B228" s="153"/>
      <c r="D228" s="147" t="s">
        <v>163</v>
      </c>
      <c r="E228" s="154" t="s">
        <v>19</v>
      </c>
      <c r="F228" s="155" t="s">
        <v>166</v>
      </c>
      <c r="H228" s="156">
        <v>62.07</v>
      </c>
      <c r="I228" s="157"/>
      <c r="L228" s="153"/>
      <c r="M228" s="158"/>
      <c r="U228" s="334"/>
      <c r="V228" s="1" t="str">
        <f t="shared" si="1"/>
        <v/>
      </c>
      <c r="AT228" s="154" t="s">
        <v>163</v>
      </c>
      <c r="AU228" s="154" t="s">
        <v>88</v>
      </c>
      <c r="AV228" s="13" t="s">
        <v>159</v>
      </c>
      <c r="AW228" s="13" t="s">
        <v>36</v>
      </c>
      <c r="AX228" s="13" t="s">
        <v>82</v>
      </c>
      <c r="AY228" s="154" t="s">
        <v>151</v>
      </c>
    </row>
    <row r="229" spans="2:65" s="1" customFormat="1" ht="16.5" customHeight="1" x14ac:dyDescent="0.2">
      <c r="B229" s="33"/>
      <c r="C229" s="129" t="s">
        <v>341</v>
      </c>
      <c r="D229" s="129" t="s">
        <v>154</v>
      </c>
      <c r="E229" s="130" t="s">
        <v>342</v>
      </c>
      <c r="F229" s="131" t="s">
        <v>343</v>
      </c>
      <c r="G229" s="132" t="s">
        <v>157</v>
      </c>
      <c r="H229" s="133">
        <v>7.72</v>
      </c>
      <c r="I229" s="134"/>
      <c r="J229" s="135">
        <f>ROUND(I229*H229,2)</f>
        <v>0</v>
      </c>
      <c r="K229" s="131" t="s">
        <v>158</v>
      </c>
      <c r="L229" s="33"/>
      <c r="M229" s="136" t="s">
        <v>19</v>
      </c>
      <c r="N229" s="137" t="s">
        <v>47</v>
      </c>
      <c r="P229" s="138">
        <f>O229*H229</f>
        <v>0</v>
      </c>
      <c r="Q229" s="138">
        <v>0</v>
      </c>
      <c r="R229" s="138">
        <f>Q229*H229</f>
        <v>0</v>
      </c>
      <c r="S229" s="138">
        <v>0.18099999999999999</v>
      </c>
      <c r="T229" s="138">
        <f>S229*H229</f>
        <v>1.3973199999999999</v>
      </c>
      <c r="U229" s="331" t="s">
        <v>19</v>
      </c>
      <c r="V229" s="1" t="str">
        <f t="shared" si="1"/>
        <v/>
      </c>
      <c r="AR229" s="140" t="s">
        <v>159</v>
      </c>
      <c r="AT229" s="140" t="s">
        <v>154</v>
      </c>
      <c r="AU229" s="140" t="s">
        <v>88</v>
      </c>
      <c r="AY229" s="18" t="s">
        <v>151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8" t="s">
        <v>88</v>
      </c>
      <c r="BK229" s="141">
        <f>ROUND(I229*H229,2)</f>
        <v>0</v>
      </c>
      <c r="BL229" s="18" t="s">
        <v>159</v>
      </c>
      <c r="BM229" s="140" t="s">
        <v>344</v>
      </c>
    </row>
    <row r="230" spans="2:65" s="1" customFormat="1" ht="11.25" x14ac:dyDescent="0.2">
      <c r="B230" s="33"/>
      <c r="D230" s="142" t="s">
        <v>161</v>
      </c>
      <c r="F230" s="143" t="s">
        <v>345</v>
      </c>
      <c r="I230" s="144"/>
      <c r="L230" s="33"/>
      <c r="M230" s="145"/>
      <c r="U230" s="332"/>
      <c r="V230" s="1" t="str">
        <f t="shared" si="1"/>
        <v/>
      </c>
      <c r="AT230" s="18" t="s">
        <v>161</v>
      </c>
      <c r="AU230" s="18" t="s">
        <v>88</v>
      </c>
    </row>
    <row r="231" spans="2:65" s="1" customFormat="1" ht="19.5" x14ac:dyDescent="0.2">
      <c r="B231" s="33"/>
      <c r="D231" s="147" t="s">
        <v>218</v>
      </c>
      <c r="F231" s="164" t="s">
        <v>346</v>
      </c>
      <c r="I231" s="144"/>
      <c r="L231" s="33"/>
      <c r="M231" s="145"/>
      <c r="U231" s="332"/>
      <c r="V231" s="1" t="str">
        <f t="shared" si="1"/>
        <v/>
      </c>
      <c r="AT231" s="18" t="s">
        <v>218</v>
      </c>
      <c r="AU231" s="18" t="s">
        <v>88</v>
      </c>
    </row>
    <row r="232" spans="2:65" s="12" customFormat="1" ht="11.25" x14ac:dyDescent="0.2">
      <c r="B232" s="146"/>
      <c r="D232" s="147" t="s">
        <v>163</v>
      </c>
      <c r="E232" s="148" t="s">
        <v>19</v>
      </c>
      <c r="F232" s="149" t="s">
        <v>347</v>
      </c>
      <c r="H232" s="150">
        <v>8.92</v>
      </c>
      <c r="I232" s="151"/>
      <c r="L232" s="146"/>
      <c r="M232" s="152"/>
      <c r="U232" s="333"/>
      <c r="V232" s="1" t="str">
        <f t="shared" si="1"/>
        <v/>
      </c>
      <c r="AT232" s="148" t="s">
        <v>163</v>
      </c>
      <c r="AU232" s="148" t="s">
        <v>88</v>
      </c>
      <c r="AV232" s="12" t="s">
        <v>88</v>
      </c>
      <c r="AW232" s="12" t="s">
        <v>36</v>
      </c>
      <c r="AX232" s="12" t="s">
        <v>75</v>
      </c>
      <c r="AY232" s="148" t="s">
        <v>151</v>
      </c>
    </row>
    <row r="233" spans="2:65" s="12" customFormat="1" ht="11.25" x14ac:dyDescent="0.2">
      <c r="B233" s="146"/>
      <c r="D233" s="147" t="s">
        <v>163</v>
      </c>
      <c r="E233" s="148" t="s">
        <v>19</v>
      </c>
      <c r="F233" s="149" t="s">
        <v>348</v>
      </c>
      <c r="H233" s="150">
        <v>-1.2</v>
      </c>
      <c r="I233" s="151"/>
      <c r="L233" s="146"/>
      <c r="M233" s="152"/>
      <c r="U233" s="333"/>
      <c r="V233" s="1" t="str">
        <f t="shared" si="1"/>
        <v/>
      </c>
      <c r="AT233" s="148" t="s">
        <v>163</v>
      </c>
      <c r="AU233" s="148" t="s">
        <v>88</v>
      </c>
      <c r="AV233" s="12" t="s">
        <v>88</v>
      </c>
      <c r="AW233" s="12" t="s">
        <v>36</v>
      </c>
      <c r="AX233" s="12" t="s">
        <v>75</v>
      </c>
      <c r="AY233" s="148" t="s">
        <v>151</v>
      </c>
    </row>
    <row r="234" spans="2:65" s="13" customFormat="1" ht="11.25" x14ac:dyDescent="0.2">
      <c r="B234" s="153"/>
      <c r="D234" s="147" t="s">
        <v>163</v>
      </c>
      <c r="E234" s="154" t="s">
        <v>19</v>
      </c>
      <c r="F234" s="155" t="s">
        <v>166</v>
      </c>
      <c r="H234" s="156">
        <v>7.72</v>
      </c>
      <c r="I234" s="157"/>
      <c r="L234" s="153"/>
      <c r="M234" s="158"/>
      <c r="U234" s="334"/>
      <c r="V234" s="1" t="str">
        <f t="shared" ref="V234:V297" si="2">IF(U234="investice",J234,"")</f>
        <v/>
      </c>
      <c r="AT234" s="154" t="s">
        <v>163</v>
      </c>
      <c r="AU234" s="154" t="s">
        <v>88</v>
      </c>
      <c r="AV234" s="13" t="s">
        <v>159</v>
      </c>
      <c r="AW234" s="13" t="s">
        <v>36</v>
      </c>
      <c r="AX234" s="13" t="s">
        <v>82</v>
      </c>
      <c r="AY234" s="154" t="s">
        <v>151</v>
      </c>
    </row>
    <row r="235" spans="2:65" s="1" customFormat="1" ht="16.5" customHeight="1" x14ac:dyDescent="0.2">
      <c r="B235" s="33"/>
      <c r="C235" s="129" t="s">
        <v>349</v>
      </c>
      <c r="D235" s="129" t="s">
        <v>154</v>
      </c>
      <c r="E235" s="130" t="s">
        <v>350</v>
      </c>
      <c r="F235" s="131" t="s">
        <v>351</v>
      </c>
      <c r="G235" s="132" t="s">
        <v>157</v>
      </c>
      <c r="H235" s="133">
        <v>6.6479999999999997</v>
      </c>
      <c r="I235" s="134"/>
      <c r="J235" s="135">
        <f>ROUND(I235*H235,2)</f>
        <v>0</v>
      </c>
      <c r="K235" s="131" t="s">
        <v>158</v>
      </c>
      <c r="L235" s="33"/>
      <c r="M235" s="136" t="s">
        <v>19</v>
      </c>
      <c r="N235" s="137" t="s">
        <v>47</v>
      </c>
      <c r="P235" s="138">
        <f>O235*H235</f>
        <v>0</v>
      </c>
      <c r="Q235" s="138">
        <v>0</v>
      </c>
      <c r="R235" s="138">
        <f>Q235*H235</f>
        <v>0</v>
      </c>
      <c r="S235" s="138">
        <v>0.26100000000000001</v>
      </c>
      <c r="T235" s="138">
        <f>S235*H235</f>
        <v>1.735128</v>
      </c>
      <c r="U235" s="331" t="s">
        <v>19</v>
      </c>
      <c r="V235" s="1" t="str">
        <f t="shared" si="2"/>
        <v/>
      </c>
      <c r="AR235" s="140" t="s">
        <v>159</v>
      </c>
      <c r="AT235" s="140" t="s">
        <v>154</v>
      </c>
      <c r="AU235" s="140" t="s">
        <v>88</v>
      </c>
      <c r="AY235" s="18" t="s">
        <v>151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8" t="s">
        <v>88</v>
      </c>
      <c r="BK235" s="141">
        <f>ROUND(I235*H235,2)</f>
        <v>0</v>
      </c>
      <c r="BL235" s="18" t="s">
        <v>159</v>
      </c>
      <c r="BM235" s="140" t="s">
        <v>352</v>
      </c>
    </row>
    <row r="236" spans="2:65" s="1" customFormat="1" ht="11.25" x14ac:dyDescent="0.2">
      <c r="B236" s="33"/>
      <c r="D236" s="142" t="s">
        <v>161</v>
      </c>
      <c r="F236" s="143" t="s">
        <v>353</v>
      </c>
      <c r="I236" s="144"/>
      <c r="L236" s="33"/>
      <c r="M236" s="145"/>
      <c r="U236" s="332"/>
      <c r="V236" s="1" t="str">
        <f t="shared" si="2"/>
        <v/>
      </c>
      <c r="AT236" s="18" t="s">
        <v>161</v>
      </c>
      <c r="AU236" s="18" t="s">
        <v>88</v>
      </c>
    </row>
    <row r="237" spans="2:65" s="1" customFormat="1" ht="19.5" x14ac:dyDescent="0.2">
      <c r="B237" s="33"/>
      <c r="D237" s="147" t="s">
        <v>218</v>
      </c>
      <c r="F237" s="164" t="s">
        <v>346</v>
      </c>
      <c r="I237" s="144"/>
      <c r="L237" s="33"/>
      <c r="M237" s="145"/>
      <c r="U237" s="332"/>
      <c r="V237" s="1" t="str">
        <f t="shared" si="2"/>
        <v/>
      </c>
      <c r="AT237" s="18" t="s">
        <v>218</v>
      </c>
      <c r="AU237" s="18" t="s">
        <v>88</v>
      </c>
    </row>
    <row r="238" spans="2:65" s="12" customFormat="1" ht="11.25" x14ac:dyDescent="0.2">
      <c r="B238" s="146"/>
      <c r="D238" s="147" t="s">
        <v>163</v>
      </c>
      <c r="E238" s="148" t="s">
        <v>19</v>
      </c>
      <c r="F238" s="149" t="s">
        <v>354</v>
      </c>
      <c r="H238" s="150">
        <v>8.0269999999999992</v>
      </c>
      <c r="I238" s="151"/>
      <c r="L238" s="146"/>
      <c r="M238" s="152"/>
      <c r="U238" s="333"/>
      <c r="V238" s="1" t="str">
        <f t="shared" si="2"/>
        <v/>
      </c>
      <c r="AT238" s="148" t="s">
        <v>163</v>
      </c>
      <c r="AU238" s="148" t="s">
        <v>88</v>
      </c>
      <c r="AV238" s="12" t="s">
        <v>88</v>
      </c>
      <c r="AW238" s="12" t="s">
        <v>36</v>
      </c>
      <c r="AX238" s="12" t="s">
        <v>75</v>
      </c>
      <c r="AY238" s="148" t="s">
        <v>151</v>
      </c>
    </row>
    <row r="239" spans="2:65" s="12" customFormat="1" ht="11.25" x14ac:dyDescent="0.2">
      <c r="B239" s="146"/>
      <c r="D239" s="147" t="s">
        <v>163</v>
      </c>
      <c r="E239" s="148" t="s">
        <v>19</v>
      </c>
      <c r="F239" s="149" t="s">
        <v>355</v>
      </c>
      <c r="H239" s="150">
        <v>-1.379</v>
      </c>
      <c r="I239" s="151"/>
      <c r="L239" s="146"/>
      <c r="M239" s="152"/>
      <c r="U239" s="333"/>
      <c r="V239" s="1" t="str">
        <f t="shared" si="2"/>
        <v/>
      </c>
      <c r="AT239" s="148" t="s">
        <v>163</v>
      </c>
      <c r="AU239" s="148" t="s">
        <v>88</v>
      </c>
      <c r="AV239" s="12" t="s">
        <v>88</v>
      </c>
      <c r="AW239" s="12" t="s">
        <v>36</v>
      </c>
      <c r="AX239" s="12" t="s">
        <v>75</v>
      </c>
      <c r="AY239" s="148" t="s">
        <v>151</v>
      </c>
    </row>
    <row r="240" spans="2:65" s="13" customFormat="1" ht="11.25" x14ac:dyDescent="0.2">
      <c r="B240" s="153"/>
      <c r="D240" s="147" t="s">
        <v>163</v>
      </c>
      <c r="E240" s="154" t="s">
        <v>19</v>
      </c>
      <c r="F240" s="155" t="s">
        <v>166</v>
      </c>
      <c r="H240" s="156">
        <v>6.6479999999999997</v>
      </c>
      <c r="I240" s="157"/>
      <c r="L240" s="153"/>
      <c r="M240" s="158"/>
      <c r="U240" s="334"/>
      <c r="V240" s="1" t="str">
        <f t="shared" si="2"/>
        <v/>
      </c>
      <c r="AT240" s="154" t="s">
        <v>163</v>
      </c>
      <c r="AU240" s="154" t="s">
        <v>88</v>
      </c>
      <c r="AV240" s="13" t="s">
        <v>159</v>
      </c>
      <c r="AW240" s="13" t="s">
        <v>36</v>
      </c>
      <c r="AX240" s="13" t="s">
        <v>82</v>
      </c>
      <c r="AY240" s="154" t="s">
        <v>151</v>
      </c>
    </row>
    <row r="241" spans="2:65" s="1" customFormat="1" ht="24.2" customHeight="1" x14ac:dyDescent="0.2">
      <c r="B241" s="33"/>
      <c r="C241" s="129" t="s">
        <v>356</v>
      </c>
      <c r="D241" s="129" t="s">
        <v>154</v>
      </c>
      <c r="E241" s="130" t="s">
        <v>357</v>
      </c>
      <c r="F241" s="131" t="s">
        <v>358</v>
      </c>
      <c r="G241" s="132" t="s">
        <v>157</v>
      </c>
      <c r="H241" s="133">
        <v>3.63</v>
      </c>
      <c r="I241" s="134"/>
      <c r="J241" s="135">
        <f>ROUND(I241*H241,2)</f>
        <v>0</v>
      </c>
      <c r="K241" s="131" t="s">
        <v>158</v>
      </c>
      <c r="L241" s="33"/>
      <c r="M241" s="136" t="s">
        <v>19</v>
      </c>
      <c r="N241" s="137" t="s">
        <v>47</v>
      </c>
      <c r="P241" s="138">
        <f>O241*H241</f>
        <v>0</v>
      </c>
      <c r="Q241" s="138">
        <v>0</v>
      </c>
      <c r="R241" s="138">
        <f>Q241*H241</f>
        <v>0</v>
      </c>
      <c r="S241" s="138">
        <v>3.5000000000000003E-2</v>
      </c>
      <c r="T241" s="138">
        <f>S241*H241</f>
        <v>0.12705</v>
      </c>
      <c r="U241" s="331" t="s">
        <v>19</v>
      </c>
      <c r="V241" s="1" t="str">
        <f t="shared" si="2"/>
        <v/>
      </c>
      <c r="AR241" s="140" t="s">
        <v>159</v>
      </c>
      <c r="AT241" s="140" t="s">
        <v>154</v>
      </c>
      <c r="AU241" s="140" t="s">
        <v>88</v>
      </c>
      <c r="AY241" s="18" t="s">
        <v>151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8" t="s">
        <v>88</v>
      </c>
      <c r="BK241" s="141">
        <f>ROUND(I241*H241,2)</f>
        <v>0</v>
      </c>
      <c r="BL241" s="18" t="s">
        <v>159</v>
      </c>
      <c r="BM241" s="140" t="s">
        <v>359</v>
      </c>
    </row>
    <row r="242" spans="2:65" s="1" customFormat="1" ht="11.25" x14ac:dyDescent="0.2">
      <c r="B242" s="33"/>
      <c r="D242" s="142" t="s">
        <v>161</v>
      </c>
      <c r="F242" s="143" t="s">
        <v>360</v>
      </c>
      <c r="I242" s="144"/>
      <c r="L242" s="33"/>
      <c r="M242" s="145"/>
      <c r="U242" s="332"/>
      <c r="V242" s="1" t="str">
        <f t="shared" si="2"/>
        <v/>
      </c>
      <c r="AT242" s="18" t="s">
        <v>161</v>
      </c>
      <c r="AU242" s="18" t="s">
        <v>88</v>
      </c>
    </row>
    <row r="243" spans="2:65" s="14" customFormat="1" ht="11.25" x14ac:dyDescent="0.2">
      <c r="B243" s="159"/>
      <c r="D243" s="147" t="s">
        <v>163</v>
      </c>
      <c r="E243" s="160" t="s">
        <v>19</v>
      </c>
      <c r="F243" s="161" t="s">
        <v>361</v>
      </c>
      <c r="H243" s="160" t="s">
        <v>19</v>
      </c>
      <c r="I243" s="162"/>
      <c r="L243" s="159"/>
      <c r="M243" s="163"/>
      <c r="U243" s="335"/>
      <c r="V243" s="1" t="str">
        <f t="shared" si="2"/>
        <v/>
      </c>
      <c r="AT243" s="160" t="s">
        <v>163</v>
      </c>
      <c r="AU243" s="160" t="s">
        <v>88</v>
      </c>
      <c r="AV243" s="14" t="s">
        <v>82</v>
      </c>
      <c r="AW243" s="14" t="s">
        <v>36</v>
      </c>
      <c r="AX243" s="14" t="s">
        <v>75</v>
      </c>
      <c r="AY243" s="160" t="s">
        <v>151</v>
      </c>
    </row>
    <row r="244" spans="2:65" s="12" customFormat="1" ht="11.25" x14ac:dyDescent="0.2">
      <c r="B244" s="146"/>
      <c r="D244" s="147" t="s">
        <v>163</v>
      </c>
      <c r="E244" s="148" t="s">
        <v>19</v>
      </c>
      <c r="F244" s="149" t="s">
        <v>362</v>
      </c>
      <c r="H244" s="150">
        <v>3.63</v>
      </c>
      <c r="I244" s="151"/>
      <c r="L244" s="146"/>
      <c r="M244" s="152"/>
      <c r="U244" s="333"/>
      <c r="V244" s="1" t="str">
        <f t="shared" si="2"/>
        <v/>
      </c>
      <c r="AT244" s="148" t="s">
        <v>163</v>
      </c>
      <c r="AU244" s="148" t="s">
        <v>88</v>
      </c>
      <c r="AV244" s="12" t="s">
        <v>88</v>
      </c>
      <c r="AW244" s="12" t="s">
        <v>36</v>
      </c>
      <c r="AX244" s="12" t="s">
        <v>75</v>
      </c>
      <c r="AY244" s="148" t="s">
        <v>151</v>
      </c>
    </row>
    <row r="245" spans="2:65" s="13" customFormat="1" ht="11.25" x14ac:dyDescent="0.2">
      <c r="B245" s="153"/>
      <c r="D245" s="147" t="s">
        <v>163</v>
      </c>
      <c r="E245" s="154" t="s">
        <v>19</v>
      </c>
      <c r="F245" s="155" t="s">
        <v>166</v>
      </c>
      <c r="H245" s="156">
        <v>3.63</v>
      </c>
      <c r="I245" s="157"/>
      <c r="L245" s="153"/>
      <c r="M245" s="158"/>
      <c r="U245" s="334"/>
      <c r="V245" s="1" t="str">
        <f t="shared" si="2"/>
        <v/>
      </c>
      <c r="AT245" s="154" t="s">
        <v>163</v>
      </c>
      <c r="AU245" s="154" t="s">
        <v>88</v>
      </c>
      <c r="AV245" s="13" t="s">
        <v>159</v>
      </c>
      <c r="AW245" s="13" t="s">
        <v>36</v>
      </c>
      <c r="AX245" s="13" t="s">
        <v>82</v>
      </c>
      <c r="AY245" s="154" t="s">
        <v>151</v>
      </c>
    </row>
    <row r="246" spans="2:65" s="1" customFormat="1" ht="16.5" customHeight="1" x14ac:dyDescent="0.2">
      <c r="B246" s="33"/>
      <c r="C246" s="129" t="s">
        <v>363</v>
      </c>
      <c r="D246" s="129" t="s">
        <v>154</v>
      </c>
      <c r="E246" s="130" t="s">
        <v>364</v>
      </c>
      <c r="F246" s="131" t="s">
        <v>365</v>
      </c>
      <c r="G246" s="132" t="s">
        <v>272</v>
      </c>
      <c r="H246" s="133">
        <v>0.2</v>
      </c>
      <c r="I246" s="134"/>
      <c r="J246" s="135">
        <f>ROUND(I246*H246,2)</f>
        <v>0</v>
      </c>
      <c r="K246" s="131" t="s">
        <v>158</v>
      </c>
      <c r="L246" s="33"/>
      <c r="M246" s="136" t="s">
        <v>19</v>
      </c>
      <c r="N246" s="137" t="s">
        <v>47</v>
      </c>
      <c r="P246" s="138">
        <f>O246*H246</f>
        <v>0</v>
      </c>
      <c r="Q246" s="138">
        <v>0</v>
      </c>
      <c r="R246" s="138">
        <f>Q246*H246</f>
        <v>0</v>
      </c>
      <c r="S246" s="138">
        <v>2.2000000000000002</v>
      </c>
      <c r="T246" s="138">
        <f>S246*H246</f>
        <v>0.44000000000000006</v>
      </c>
      <c r="U246" s="331" t="s">
        <v>19</v>
      </c>
      <c r="V246" s="1" t="str">
        <f t="shared" si="2"/>
        <v/>
      </c>
      <c r="AR246" s="140" t="s">
        <v>159</v>
      </c>
      <c r="AT246" s="140" t="s">
        <v>154</v>
      </c>
      <c r="AU246" s="140" t="s">
        <v>88</v>
      </c>
      <c r="AY246" s="18" t="s">
        <v>151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8" t="s">
        <v>88</v>
      </c>
      <c r="BK246" s="141">
        <f>ROUND(I246*H246,2)</f>
        <v>0</v>
      </c>
      <c r="BL246" s="18" t="s">
        <v>159</v>
      </c>
      <c r="BM246" s="140" t="s">
        <v>366</v>
      </c>
    </row>
    <row r="247" spans="2:65" s="1" customFormat="1" ht="11.25" x14ac:dyDescent="0.2">
      <c r="B247" s="33"/>
      <c r="D247" s="142" t="s">
        <v>161</v>
      </c>
      <c r="F247" s="143" t="s">
        <v>367</v>
      </c>
      <c r="I247" s="144"/>
      <c r="L247" s="33"/>
      <c r="M247" s="145"/>
      <c r="U247" s="332"/>
      <c r="V247" s="1" t="str">
        <f t="shared" si="2"/>
        <v/>
      </c>
      <c r="AT247" s="18" t="s">
        <v>161</v>
      </c>
      <c r="AU247" s="18" t="s">
        <v>88</v>
      </c>
    </row>
    <row r="248" spans="2:65" s="14" customFormat="1" ht="11.25" x14ac:dyDescent="0.2">
      <c r="B248" s="159"/>
      <c r="D248" s="147" t="s">
        <v>163</v>
      </c>
      <c r="E248" s="160" t="s">
        <v>19</v>
      </c>
      <c r="F248" s="161" t="s">
        <v>368</v>
      </c>
      <c r="H248" s="160" t="s">
        <v>19</v>
      </c>
      <c r="I248" s="162"/>
      <c r="L248" s="159"/>
      <c r="M248" s="163"/>
      <c r="U248" s="335"/>
      <c r="V248" s="1" t="str">
        <f t="shared" si="2"/>
        <v/>
      </c>
      <c r="AT248" s="160" t="s">
        <v>163</v>
      </c>
      <c r="AU248" s="160" t="s">
        <v>88</v>
      </c>
      <c r="AV248" s="14" t="s">
        <v>82</v>
      </c>
      <c r="AW248" s="14" t="s">
        <v>36</v>
      </c>
      <c r="AX248" s="14" t="s">
        <v>75</v>
      </c>
      <c r="AY248" s="160" t="s">
        <v>151</v>
      </c>
    </row>
    <row r="249" spans="2:65" s="12" customFormat="1" ht="11.25" x14ac:dyDescent="0.2">
      <c r="B249" s="146"/>
      <c r="D249" s="147" t="s">
        <v>163</v>
      </c>
      <c r="E249" s="148" t="s">
        <v>19</v>
      </c>
      <c r="F249" s="149" t="s">
        <v>369</v>
      </c>
      <c r="H249" s="150">
        <v>0.2</v>
      </c>
      <c r="I249" s="151"/>
      <c r="L249" s="146"/>
      <c r="M249" s="152"/>
      <c r="U249" s="333"/>
      <c r="V249" s="1" t="str">
        <f t="shared" si="2"/>
        <v/>
      </c>
      <c r="AT249" s="148" t="s">
        <v>163</v>
      </c>
      <c r="AU249" s="148" t="s">
        <v>88</v>
      </c>
      <c r="AV249" s="12" t="s">
        <v>88</v>
      </c>
      <c r="AW249" s="12" t="s">
        <v>36</v>
      </c>
      <c r="AX249" s="12" t="s">
        <v>75</v>
      </c>
      <c r="AY249" s="148" t="s">
        <v>151</v>
      </c>
    </row>
    <row r="250" spans="2:65" s="13" customFormat="1" ht="11.25" x14ac:dyDescent="0.2">
      <c r="B250" s="153"/>
      <c r="D250" s="147" t="s">
        <v>163</v>
      </c>
      <c r="E250" s="154" t="s">
        <v>19</v>
      </c>
      <c r="F250" s="155" t="s">
        <v>166</v>
      </c>
      <c r="H250" s="156">
        <v>0.2</v>
      </c>
      <c r="I250" s="157"/>
      <c r="L250" s="153"/>
      <c r="M250" s="158"/>
      <c r="U250" s="334"/>
      <c r="V250" s="1" t="str">
        <f t="shared" si="2"/>
        <v/>
      </c>
      <c r="AT250" s="154" t="s">
        <v>163</v>
      </c>
      <c r="AU250" s="154" t="s">
        <v>88</v>
      </c>
      <c r="AV250" s="13" t="s">
        <v>159</v>
      </c>
      <c r="AW250" s="13" t="s">
        <v>36</v>
      </c>
      <c r="AX250" s="13" t="s">
        <v>82</v>
      </c>
      <c r="AY250" s="154" t="s">
        <v>151</v>
      </c>
    </row>
    <row r="251" spans="2:65" s="1" customFormat="1" ht="16.5" customHeight="1" x14ac:dyDescent="0.2">
      <c r="B251" s="33"/>
      <c r="C251" s="129" t="s">
        <v>370</v>
      </c>
      <c r="D251" s="129" t="s">
        <v>154</v>
      </c>
      <c r="E251" s="130" t="s">
        <v>371</v>
      </c>
      <c r="F251" s="131" t="s">
        <v>372</v>
      </c>
      <c r="G251" s="132" t="s">
        <v>157</v>
      </c>
      <c r="H251" s="133">
        <v>3.63</v>
      </c>
      <c r="I251" s="134"/>
      <c r="J251" s="135">
        <f>ROUND(I251*H251,2)</f>
        <v>0</v>
      </c>
      <c r="K251" s="131" t="s">
        <v>158</v>
      </c>
      <c r="L251" s="33"/>
      <c r="M251" s="136" t="s">
        <v>19</v>
      </c>
      <c r="N251" s="137" t="s">
        <v>47</v>
      </c>
      <c r="P251" s="138">
        <f>O251*H251</f>
        <v>0</v>
      </c>
      <c r="Q251" s="138">
        <v>0</v>
      </c>
      <c r="R251" s="138">
        <f>Q251*H251</f>
        <v>0</v>
      </c>
      <c r="S251" s="138">
        <v>0.09</v>
      </c>
      <c r="T251" s="138">
        <f>S251*H251</f>
        <v>0.32669999999999999</v>
      </c>
      <c r="U251" s="331" t="s">
        <v>19</v>
      </c>
      <c r="V251" s="1" t="str">
        <f t="shared" si="2"/>
        <v/>
      </c>
      <c r="AR251" s="140" t="s">
        <v>159</v>
      </c>
      <c r="AT251" s="140" t="s">
        <v>154</v>
      </c>
      <c r="AU251" s="140" t="s">
        <v>88</v>
      </c>
      <c r="AY251" s="18" t="s">
        <v>151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8" t="s">
        <v>88</v>
      </c>
      <c r="BK251" s="141">
        <f>ROUND(I251*H251,2)</f>
        <v>0</v>
      </c>
      <c r="BL251" s="18" t="s">
        <v>159</v>
      </c>
      <c r="BM251" s="140" t="s">
        <v>373</v>
      </c>
    </row>
    <row r="252" spans="2:65" s="1" customFormat="1" ht="11.25" x14ac:dyDescent="0.2">
      <c r="B252" s="33"/>
      <c r="D252" s="142" t="s">
        <v>161</v>
      </c>
      <c r="F252" s="143" t="s">
        <v>374</v>
      </c>
      <c r="I252" s="144"/>
      <c r="L252" s="33"/>
      <c r="M252" s="145"/>
      <c r="U252" s="332"/>
      <c r="V252" s="1" t="str">
        <f t="shared" si="2"/>
        <v/>
      </c>
      <c r="AT252" s="18" t="s">
        <v>161</v>
      </c>
      <c r="AU252" s="18" t="s">
        <v>88</v>
      </c>
    </row>
    <row r="253" spans="2:65" s="14" customFormat="1" ht="11.25" x14ac:dyDescent="0.2">
      <c r="B253" s="159"/>
      <c r="D253" s="147" t="s">
        <v>163</v>
      </c>
      <c r="E253" s="160" t="s">
        <v>19</v>
      </c>
      <c r="F253" s="161" t="s">
        <v>361</v>
      </c>
      <c r="H253" s="160" t="s">
        <v>19</v>
      </c>
      <c r="I253" s="162"/>
      <c r="L253" s="159"/>
      <c r="M253" s="163"/>
      <c r="U253" s="335"/>
      <c r="V253" s="1" t="str">
        <f t="shared" si="2"/>
        <v/>
      </c>
      <c r="AT253" s="160" t="s">
        <v>163</v>
      </c>
      <c r="AU253" s="160" t="s">
        <v>88</v>
      </c>
      <c r="AV253" s="14" t="s">
        <v>82</v>
      </c>
      <c r="AW253" s="14" t="s">
        <v>36</v>
      </c>
      <c r="AX253" s="14" t="s">
        <v>75</v>
      </c>
      <c r="AY253" s="160" t="s">
        <v>151</v>
      </c>
    </row>
    <row r="254" spans="2:65" s="12" customFormat="1" ht="11.25" x14ac:dyDescent="0.2">
      <c r="B254" s="146"/>
      <c r="D254" s="147" t="s">
        <v>163</v>
      </c>
      <c r="E254" s="148" t="s">
        <v>19</v>
      </c>
      <c r="F254" s="149" t="s">
        <v>362</v>
      </c>
      <c r="H254" s="150">
        <v>3.63</v>
      </c>
      <c r="I254" s="151"/>
      <c r="L254" s="146"/>
      <c r="M254" s="152"/>
      <c r="U254" s="333"/>
      <c r="V254" s="1" t="str">
        <f t="shared" si="2"/>
        <v/>
      </c>
      <c r="AT254" s="148" t="s">
        <v>163</v>
      </c>
      <c r="AU254" s="148" t="s">
        <v>88</v>
      </c>
      <c r="AV254" s="12" t="s">
        <v>88</v>
      </c>
      <c r="AW254" s="12" t="s">
        <v>36</v>
      </c>
      <c r="AX254" s="12" t="s">
        <v>75</v>
      </c>
      <c r="AY254" s="148" t="s">
        <v>151</v>
      </c>
    </row>
    <row r="255" spans="2:65" s="13" customFormat="1" ht="11.25" x14ac:dyDescent="0.2">
      <c r="B255" s="153"/>
      <c r="D255" s="147" t="s">
        <v>163</v>
      </c>
      <c r="E255" s="154" t="s">
        <v>19</v>
      </c>
      <c r="F255" s="155" t="s">
        <v>166</v>
      </c>
      <c r="H255" s="156">
        <v>3.63</v>
      </c>
      <c r="I255" s="157"/>
      <c r="L255" s="153"/>
      <c r="M255" s="158"/>
      <c r="U255" s="334"/>
      <c r="V255" s="1" t="str">
        <f t="shared" si="2"/>
        <v/>
      </c>
      <c r="AT255" s="154" t="s">
        <v>163</v>
      </c>
      <c r="AU255" s="154" t="s">
        <v>88</v>
      </c>
      <c r="AV255" s="13" t="s">
        <v>159</v>
      </c>
      <c r="AW255" s="13" t="s">
        <v>36</v>
      </c>
      <c r="AX255" s="13" t="s">
        <v>82</v>
      </c>
      <c r="AY255" s="154" t="s">
        <v>151</v>
      </c>
    </row>
    <row r="256" spans="2:65" s="1" customFormat="1" ht="16.5" customHeight="1" x14ac:dyDescent="0.2">
      <c r="B256" s="33"/>
      <c r="C256" s="129" t="s">
        <v>375</v>
      </c>
      <c r="D256" s="129" t="s">
        <v>154</v>
      </c>
      <c r="E256" s="130" t="s">
        <v>376</v>
      </c>
      <c r="F256" s="131" t="s">
        <v>377</v>
      </c>
      <c r="G256" s="132" t="s">
        <v>157</v>
      </c>
      <c r="H256" s="133">
        <v>16</v>
      </c>
      <c r="I256" s="134"/>
      <c r="J256" s="135">
        <f>ROUND(I256*H256,2)</f>
        <v>0</v>
      </c>
      <c r="K256" s="131" t="s">
        <v>158</v>
      </c>
      <c r="L256" s="33"/>
      <c r="M256" s="136" t="s">
        <v>19</v>
      </c>
      <c r="N256" s="137" t="s">
        <v>47</v>
      </c>
      <c r="P256" s="138">
        <f>O256*H256</f>
        <v>0</v>
      </c>
      <c r="Q256" s="138">
        <v>0</v>
      </c>
      <c r="R256" s="138">
        <f>Q256*H256</f>
        <v>0</v>
      </c>
      <c r="S256" s="138">
        <v>0.09</v>
      </c>
      <c r="T256" s="138">
        <f>S256*H256</f>
        <v>1.44</v>
      </c>
      <c r="U256" s="331" t="s">
        <v>19</v>
      </c>
      <c r="V256" s="1" t="str">
        <f t="shared" si="2"/>
        <v/>
      </c>
      <c r="AR256" s="140" t="s">
        <v>159</v>
      </c>
      <c r="AT256" s="140" t="s">
        <v>154</v>
      </c>
      <c r="AU256" s="140" t="s">
        <v>88</v>
      </c>
      <c r="AY256" s="18" t="s">
        <v>151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8" t="s">
        <v>88</v>
      </c>
      <c r="BK256" s="141">
        <f>ROUND(I256*H256,2)</f>
        <v>0</v>
      </c>
      <c r="BL256" s="18" t="s">
        <v>159</v>
      </c>
      <c r="BM256" s="140" t="s">
        <v>378</v>
      </c>
    </row>
    <row r="257" spans="2:65" s="1" customFormat="1" ht="11.25" x14ac:dyDescent="0.2">
      <c r="B257" s="33"/>
      <c r="D257" s="142" t="s">
        <v>161</v>
      </c>
      <c r="F257" s="143" t="s">
        <v>379</v>
      </c>
      <c r="I257" s="144"/>
      <c r="L257" s="33"/>
      <c r="M257" s="145"/>
      <c r="U257" s="332"/>
      <c r="V257" s="1" t="str">
        <f t="shared" si="2"/>
        <v/>
      </c>
      <c r="AT257" s="18" t="s">
        <v>161</v>
      </c>
      <c r="AU257" s="18" t="s">
        <v>88</v>
      </c>
    </row>
    <row r="258" spans="2:65" s="14" customFormat="1" ht="11.25" x14ac:dyDescent="0.2">
      <c r="B258" s="159"/>
      <c r="D258" s="147" t="s">
        <v>163</v>
      </c>
      <c r="E258" s="160" t="s">
        <v>19</v>
      </c>
      <c r="F258" s="161" t="s">
        <v>361</v>
      </c>
      <c r="H258" s="160" t="s">
        <v>19</v>
      </c>
      <c r="I258" s="162"/>
      <c r="L258" s="159"/>
      <c r="M258" s="163"/>
      <c r="U258" s="335"/>
      <c r="V258" s="1" t="str">
        <f t="shared" si="2"/>
        <v/>
      </c>
      <c r="AT258" s="160" t="s">
        <v>163</v>
      </c>
      <c r="AU258" s="160" t="s">
        <v>88</v>
      </c>
      <c r="AV258" s="14" t="s">
        <v>82</v>
      </c>
      <c r="AW258" s="14" t="s">
        <v>36</v>
      </c>
      <c r="AX258" s="14" t="s">
        <v>75</v>
      </c>
      <c r="AY258" s="160" t="s">
        <v>151</v>
      </c>
    </row>
    <row r="259" spans="2:65" s="12" customFormat="1" ht="11.25" x14ac:dyDescent="0.2">
      <c r="B259" s="146"/>
      <c r="D259" s="147" t="s">
        <v>163</v>
      </c>
      <c r="E259" s="148" t="s">
        <v>19</v>
      </c>
      <c r="F259" s="149" t="s">
        <v>380</v>
      </c>
      <c r="H259" s="150">
        <v>5.76</v>
      </c>
      <c r="I259" s="151"/>
      <c r="L259" s="146"/>
      <c r="M259" s="152"/>
      <c r="U259" s="333"/>
      <c r="V259" s="1" t="str">
        <f t="shared" si="2"/>
        <v/>
      </c>
      <c r="AT259" s="148" t="s">
        <v>163</v>
      </c>
      <c r="AU259" s="148" t="s">
        <v>88</v>
      </c>
      <c r="AV259" s="12" t="s">
        <v>88</v>
      </c>
      <c r="AW259" s="12" t="s">
        <v>36</v>
      </c>
      <c r="AX259" s="12" t="s">
        <v>75</v>
      </c>
      <c r="AY259" s="148" t="s">
        <v>151</v>
      </c>
    </row>
    <row r="260" spans="2:65" s="12" customFormat="1" ht="11.25" x14ac:dyDescent="0.2">
      <c r="B260" s="146"/>
      <c r="D260" s="147" t="s">
        <v>163</v>
      </c>
      <c r="E260" s="148" t="s">
        <v>19</v>
      </c>
      <c r="F260" s="149" t="s">
        <v>381</v>
      </c>
      <c r="H260" s="150">
        <v>10.24</v>
      </c>
      <c r="I260" s="151"/>
      <c r="L260" s="146"/>
      <c r="M260" s="152"/>
      <c r="U260" s="333"/>
      <c r="V260" s="1" t="str">
        <f t="shared" si="2"/>
        <v/>
      </c>
      <c r="AT260" s="148" t="s">
        <v>163</v>
      </c>
      <c r="AU260" s="148" t="s">
        <v>88</v>
      </c>
      <c r="AV260" s="12" t="s">
        <v>88</v>
      </c>
      <c r="AW260" s="12" t="s">
        <v>36</v>
      </c>
      <c r="AX260" s="12" t="s">
        <v>75</v>
      </c>
      <c r="AY260" s="148" t="s">
        <v>151</v>
      </c>
    </row>
    <row r="261" spans="2:65" s="13" customFormat="1" ht="11.25" x14ac:dyDescent="0.2">
      <c r="B261" s="153"/>
      <c r="D261" s="147" t="s">
        <v>163</v>
      </c>
      <c r="E261" s="154" t="s">
        <v>19</v>
      </c>
      <c r="F261" s="155" t="s">
        <v>166</v>
      </c>
      <c r="H261" s="156">
        <v>16</v>
      </c>
      <c r="I261" s="157"/>
      <c r="L261" s="153"/>
      <c r="M261" s="158"/>
      <c r="U261" s="334"/>
      <c r="V261" s="1" t="str">
        <f t="shared" si="2"/>
        <v/>
      </c>
      <c r="AT261" s="154" t="s">
        <v>163</v>
      </c>
      <c r="AU261" s="154" t="s">
        <v>88</v>
      </c>
      <c r="AV261" s="13" t="s">
        <v>159</v>
      </c>
      <c r="AW261" s="13" t="s">
        <v>36</v>
      </c>
      <c r="AX261" s="13" t="s">
        <v>82</v>
      </c>
      <c r="AY261" s="154" t="s">
        <v>151</v>
      </c>
    </row>
    <row r="262" spans="2:65" s="1" customFormat="1" ht="16.5" customHeight="1" x14ac:dyDescent="0.2">
      <c r="B262" s="33"/>
      <c r="C262" s="129" t="s">
        <v>382</v>
      </c>
      <c r="D262" s="129" t="s">
        <v>154</v>
      </c>
      <c r="E262" s="130" t="s">
        <v>383</v>
      </c>
      <c r="F262" s="131" t="s">
        <v>384</v>
      </c>
      <c r="G262" s="132" t="s">
        <v>272</v>
      </c>
      <c r="H262" s="133">
        <v>0.24099999999999999</v>
      </c>
      <c r="I262" s="134"/>
      <c r="J262" s="135">
        <f>ROUND(I262*H262,2)</f>
        <v>0</v>
      </c>
      <c r="K262" s="131" t="s">
        <v>158</v>
      </c>
      <c r="L262" s="33"/>
      <c r="M262" s="136" t="s">
        <v>19</v>
      </c>
      <c r="N262" s="137" t="s">
        <v>47</v>
      </c>
      <c r="P262" s="138">
        <f>O262*H262</f>
        <v>0</v>
      </c>
      <c r="Q262" s="138">
        <v>0</v>
      </c>
      <c r="R262" s="138">
        <f>Q262*H262</f>
        <v>0</v>
      </c>
      <c r="S262" s="138">
        <v>1.4</v>
      </c>
      <c r="T262" s="138">
        <f>S262*H262</f>
        <v>0.33739999999999998</v>
      </c>
      <c r="U262" s="331" t="s">
        <v>19</v>
      </c>
      <c r="V262" s="1" t="str">
        <f t="shared" si="2"/>
        <v/>
      </c>
      <c r="AR262" s="140" t="s">
        <v>159</v>
      </c>
      <c r="AT262" s="140" t="s">
        <v>154</v>
      </c>
      <c r="AU262" s="140" t="s">
        <v>88</v>
      </c>
      <c r="AY262" s="18" t="s">
        <v>151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8" t="s">
        <v>88</v>
      </c>
      <c r="BK262" s="141">
        <f>ROUND(I262*H262,2)</f>
        <v>0</v>
      </c>
      <c r="BL262" s="18" t="s">
        <v>159</v>
      </c>
      <c r="BM262" s="140" t="s">
        <v>385</v>
      </c>
    </row>
    <row r="263" spans="2:65" s="1" customFormat="1" ht="11.25" x14ac:dyDescent="0.2">
      <c r="B263" s="33"/>
      <c r="D263" s="142" t="s">
        <v>161</v>
      </c>
      <c r="F263" s="143" t="s">
        <v>386</v>
      </c>
      <c r="I263" s="144"/>
      <c r="L263" s="33"/>
      <c r="M263" s="145"/>
      <c r="U263" s="332"/>
      <c r="V263" s="1" t="str">
        <f t="shared" si="2"/>
        <v/>
      </c>
      <c r="AT263" s="18" t="s">
        <v>161</v>
      </c>
      <c r="AU263" s="18" t="s">
        <v>88</v>
      </c>
    </row>
    <row r="264" spans="2:65" s="14" customFormat="1" ht="11.25" x14ac:dyDescent="0.2">
      <c r="B264" s="159"/>
      <c r="D264" s="147" t="s">
        <v>163</v>
      </c>
      <c r="E264" s="160" t="s">
        <v>19</v>
      </c>
      <c r="F264" s="161" t="s">
        <v>278</v>
      </c>
      <c r="H264" s="160" t="s">
        <v>19</v>
      </c>
      <c r="I264" s="162"/>
      <c r="L264" s="159"/>
      <c r="M264" s="163"/>
      <c r="U264" s="335"/>
      <c r="V264" s="1" t="str">
        <f t="shared" si="2"/>
        <v/>
      </c>
      <c r="AT264" s="160" t="s">
        <v>163</v>
      </c>
      <c r="AU264" s="160" t="s">
        <v>88</v>
      </c>
      <c r="AV264" s="14" t="s">
        <v>82</v>
      </c>
      <c r="AW264" s="14" t="s">
        <v>36</v>
      </c>
      <c r="AX264" s="14" t="s">
        <v>75</v>
      </c>
      <c r="AY264" s="160" t="s">
        <v>151</v>
      </c>
    </row>
    <row r="265" spans="2:65" s="12" customFormat="1" ht="11.25" x14ac:dyDescent="0.2">
      <c r="B265" s="146"/>
      <c r="D265" s="147" t="s">
        <v>163</v>
      </c>
      <c r="E265" s="148" t="s">
        <v>19</v>
      </c>
      <c r="F265" s="149" t="s">
        <v>387</v>
      </c>
      <c r="H265" s="150">
        <v>9.8000000000000004E-2</v>
      </c>
      <c r="I265" s="151"/>
      <c r="L265" s="146"/>
      <c r="M265" s="152"/>
      <c r="U265" s="333"/>
      <c r="V265" s="1" t="str">
        <f t="shared" si="2"/>
        <v/>
      </c>
      <c r="AT265" s="148" t="s">
        <v>163</v>
      </c>
      <c r="AU265" s="148" t="s">
        <v>88</v>
      </c>
      <c r="AV265" s="12" t="s">
        <v>88</v>
      </c>
      <c r="AW265" s="12" t="s">
        <v>36</v>
      </c>
      <c r="AX265" s="12" t="s">
        <v>75</v>
      </c>
      <c r="AY265" s="148" t="s">
        <v>151</v>
      </c>
    </row>
    <row r="266" spans="2:65" s="12" customFormat="1" ht="11.25" x14ac:dyDescent="0.2">
      <c r="B266" s="146"/>
      <c r="D266" s="147" t="s">
        <v>163</v>
      </c>
      <c r="E266" s="148" t="s">
        <v>19</v>
      </c>
      <c r="F266" s="149" t="s">
        <v>388</v>
      </c>
      <c r="H266" s="150">
        <v>8.2000000000000003E-2</v>
      </c>
      <c r="I266" s="151"/>
      <c r="L266" s="146"/>
      <c r="M266" s="152"/>
      <c r="U266" s="333"/>
      <c r="V266" s="1" t="str">
        <f t="shared" si="2"/>
        <v/>
      </c>
      <c r="AT266" s="148" t="s">
        <v>163</v>
      </c>
      <c r="AU266" s="148" t="s">
        <v>88</v>
      </c>
      <c r="AV266" s="12" t="s">
        <v>88</v>
      </c>
      <c r="AW266" s="12" t="s">
        <v>36</v>
      </c>
      <c r="AX266" s="12" t="s">
        <v>75</v>
      </c>
      <c r="AY266" s="148" t="s">
        <v>151</v>
      </c>
    </row>
    <row r="267" spans="2:65" s="12" customFormat="1" ht="11.25" x14ac:dyDescent="0.2">
      <c r="B267" s="146"/>
      <c r="D267" s="147" t="s">
        <v>163</v>
      </c>
      <c r="E267" s="148" t="s">
        <v>19</v>
      </c>
      <c r="F267" s="149" t="s">
        <v>389</v>
      </c>
      <c r="H267" s="150">
        <v>3.9E-2</v>
      </c>
      <c r="I267" s="151"/>
      <c r="L267" s="146"/>
      <c r="M267" s="152"/>
      <c r="U267" s="333"/>
      <c r="V267" s="1" t="str">
        <f t="shared" si="2"/>
        <v/>
      </c>
      <c r="AT267" s="148" t="s">
        <v>163</v>
      </c>
      <c r="AU267" s="148" t="s">
        <v>88</v>
      </c>
      <c r="AV267" s="12" t="s">
        <v>88</v>
      </c>
      <c r="AW267" s="12" t="s">
        <v>36</v>
      </c>
      <c r="AX267" s="12" t="s">
        <v>75</v>
      </c>
      <c r="AY267" s="148" t="s">
        <v>151</v>
      </c>
    </row>
    <row r="268" spans="2:65" s="12" customFormat="1" ht="11.25" x14ac:dyDescent="0.2">
      <c r="B268" s="146"/>
      <c r="D268" s="147" t="s">
        <v>163</v>
      </c>
      <c r="E268" s="148" t="s">
        <v>19</v>
      </c>
      <c r="F268" s="149" t="s">
        <v>390</v>
      </c>
      <c r="H268" s="150">
        <v>2.1999999999999999E-2</v>
      </c>
      <c r="I268" s="151"/>
      <c r="L268" s="146"/>
      <c r="M268" s="152"/>
      <c r="U268" s="333"/>
      <c r="V268" s="1" t="str">
        <f t="shared" si="2"/>
        <v/>
      </c>
      <c r="AT268" s="148" t="s">
        <v>163</v>
      </c>
      <c r="AU268" s="148" t="s">
        <v>88</v>
      </c>
      <c r="AV268" s="12" t="s">
        <v>88</v>
      </c>
      <c r="AW268" s="12" t="s">
        <v>36</v>
      </c>
      <c r="AX268" s="12" t="s">
        <v>75</v>
      </c>
      <c r="AY268" s="148" t="s">
        <v>151</v>
      </c>
    </row>
    <row r="269" spans="2:65" s="13" customFormat="1" ht="11.25" x14ac:dyDescent="0.2">
      <c r="B269" s="153"/>
      <c r="D269" s="147" t="s">
        <v>163</v>
      </c>
      <c r="E269" s="154" t="s">
        <v>19</v>
      </c>
      <c r="F269" s="155" t="s">
        <v>166</v>
      </c>
      <c r="H269" s="156">
        <v>0.24099999999999999</v>
      </c>
      <c r="I269" s="157"/>
      <c r="L269" s="153"/>
      <c r="M269" s="158"/>
      <c r="U269" s="334"/>
      <c r="V269" s="1" t="str">
        <f t="shared" si="2"/>
        <v/>
      </c>
      <c r="AT269" s="154" t="s">
        <v>163</v>
      </c>
      <c r="AU269" s="154" t="s">
        <v>88</v>
      </c>
      <c r="AV269" s="13" t="s">
        <v>159</v>
      </c>
      <c r="AW269" s="13" t="s">
        <v>36</v>
      </c>
      <c r="AX269" s="13" t="s">
        <v>82</v>
      </c>
      <c r="AY269" s="154" t="s">
        <v>151</v>
      </c>
    </row>
    <row r="270" spans="2:65" s="1" customFormat="1" ht="16.5" customHeight="1" x14ac:dyDescent="0.2">
      <c r="B270" s="33"/>
      <c r="C270" s="129" t="s">
        <v>391</v>
      </c>
      <c r="D270" s="129" t="s">
        <v>154</v>
      </c>
      <c r="E270" s="130" t="s">
        <v>392</v>
      </c>
      <c r="F270" s="131" t="s">
        <v>393</v>
      </c>
      <c r="G270" s="132" t="s">
        <v>157</v>
      </c>
      <c r="H270" s="133">
        <v>65.27</v>
      </c>
      <c r="I270" s="134"/>
      <c r="J270" s="135">
        <f>ROUND(I270*H270,2)</f>
        <v>0</v>
      </c>
      <c r="K270" s="131" t="s">
        <v>19</v>
      </c>
      <c r="L270" s="33"/>
      <c r="M270" s="136" t="s">
        <v>19</v>
      </c>
      <c r="N270" s="137" t="s">
        <v>47</v>
      </c>
      <c r="P270" s="138">
        <f>O270*H270</f>
        <v>0</v>
      </c>
      <c r="Q270" s="138">
        <v>0</v>
      </c>
      <c r="R270" s="138">
        <f>Q270*H270</f>
        <v>0</v>
      </c>
      <c r="S270" s="138">
        <v>0</v>
      </c>
      <c r="T270" s="138">
        <f>S270*H270</f>
        <v>0</v>
      </c>
      <c r="U270" s="331" t="s">
        <v>19</v>
      </c>
      <c r="V270" s="1" t="str">
        <f t="shared" si="2"/>
        <v/>
      </c>
      <c r="AR270" s="140" t="s">
        <v>159</v>
      </c>
      <c r="AT270" s="140" t="s">
        <v>154</v>
      </c>
      <c r="AU270" s="140" t="s">
        <v>88</v>
      </c>
      <c r="AY270" s="18" t="s">
        <v>151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8" t="s">
        <v>88</v>
      </c>
      <c r="BK270" s="141">
        <f>ROUND(I270*H270,2)</f>
        <v>0</v>
      </c>
      <c r="BL270" s="18" t="s">
        <v>159</v>
      </c>
      <c r="BM270" s="140" t="s">
        <v>394</v>
      </c>
    </row>
    <row r="271" spans="2:65" s="14" customFormat="1" ht="11.25" x14ac:dyDescent="0.2">
      <c r="B271" s="159"/>
      <c r="D271" s="147" t="s">
        <v>163</v>
      </c>
      <c r="E271" s="160" t="s">
        <v>19</v>
      </c>
      <c r="F271" s="161" t="s">
        <v>361</v>
      </c>
      <c r="H271" s="160" t="s">
        <v>19</v>
      </c>
      <c r="I271" s="162"/>
      <c r="L271" s="159"/>
      <c r="M271" s="163"/>
      <c r="U271" s="335"/>
      <c r="V271" s="1" t="str">
        <f t="shared" si="2"/>
        <v/>
      </c>
      <c r="AT271" s="160" t="s">
        <v>163</v>
      </c>
      <c r="AU271" s="160" t="s">
        <v>88</v>
      </c>
      <c r="AV271" s="14" t="s">
        <v>82</v>
      </c>
      <c r="AW271" s="14" t="s">
        <v>36</v>
      </c>
      <c r="AX271" s="14" t="s">
        <v>75</v>
      </c>
      <c r="AY271" s="160" t="s">
        <v>151</v>
      </c>
    </row>
    <row r="272" spans="2:65" s="12" customFormat="1" ht="11.25" x14ac:dyDescent="0.2">
      <c r="B272" s="146"/>
      <c r="D272" s="147" t="s">
        <v>163</v>
      </c>
      <c r="E272" s="148" t="s">
        <v>19</v>
      </c>
      <c r="F272" s="149" t="s">
        <v>380</v>
      </c>
      <c r="H272" s="150">
        <v>5.76</v>
      </c>
      <c r="I272" s="151"/>
      <c r="L272" s="146"/>
      <c r="M272" s="152"/>
      <c r="U272" s="333"/>
      <c r="V272" s="1" t="str">
        <f t="shared" si="2"/>
        <v/>
      </c>
      <c r="AT272" s="148" t="s">
        <v>163</v>
      </c>
      <c r="AU272" s="148" t="s">
        <v>88</v>
      </c>
      <c r="AV272" s="12" t="s">
        <v>88</v>
      </c>
      <c r="AW272" s="12" t="s">
        <v>36</v>
      </c>
      <c r="AX272" s="12" t="s">
        <v>75</v>
      </c>
      <c r="AY272" s="148" t="s">
        <v>151</v>
      </c>
    </row>
    <row r="273" spans="2:65" s="12" customFormat="1" ht="11.25" x14ac:dyDescent="0.2">
      <c r="B273" s="146"/>
      <c r="D273" s="147" t="s">
        <v>163</v>
      </c>
      <c r="E273" s="148" t="s">
        <v>19</v>
      </c>
      <c r="F273" s="149" t="s">
        <v>362</v>
      </c>
      <c r="H273" s="150">
        <v>3.63</v>
      </c>
      <c r="I273" s="151"/>
      <c r="L273" s="146"/>
      <c r="M273" s="152"/>
      <c r="U273" s="333"/>
      <c r="V273" s="1" t="str">
        <f t="shared" si="2"/>
        <v/>
      </c>
      <c r="AT273" s="148" t="s">
        <v>163</v>
      </c>
      <c r="AU273" s="148" t="s">
        <v>88</v>
      </c>
      <c r="AV273" s="12" t="s">
        <v>88</v>
      </c>
      <c r="AW273" s="12" t="s">
        <v>36</v>
      </c>
      <c r="AX273" s="12" t="s">
        <v>75</v>
      </c>
      <c r="AY273" s="148" t="s">
        <v>151</v>
      </c>
    </row>
    <row r="274" spans="2:65" s="12" customFormat="1" ht="11.25" x14ac:dyDescent="0.2">
      <c r="B274" s="146"/>
      <c r="D274" s="147" t="s">
        <v>163</v>
      </c>
      <c r="E274" s="148" t="s">
        <v>19</v>
      </c>
      <c r="F274" s="149" t="s">
        <v>381</v>
      </c>
      <c r="H274" s="150">
        <v>10.24</v>
      </c>
      <c r="I274" s="151"/>
      <c r="L274" s="146"/>
      <c r="M274" s="152"/>
      <c r="U274" s="333"/>
      <c r="V274" s="1" t="str">
        <f t="shared" si="2"/>
        <v/>
      </c>
      <c r="AT274" s="148" t="s">
        <v>163</v>
      </c>
      <c r="AU274" s="148" t="s">
        <v>88</v>
      </c>
      <c r="AV274" s="12" t="s">
        <v>88</v>
      </c>
      <c r="AW274" s="12" t="s">
        <v>36</v>
      </c>
      <c r="AX274" s="12" t="s">
        <v>75</v>
      </c>
      <c r="AY274" s="148" t="s">
        <v>151</v>
      </c>
    </row>
    <row r="275" spans="2:65" s="12" customFormat="1" ht="11.25" x14ac:dyDescent="0.2">
      <c r="B275" s="146"/>
      <c r="D275" s="147" t="s">
        <v>163</v>
      </c>
      <c r="E275" s="148" t="s">
        <v>19</v>
      </c>
      <c r="F275" s="149" t="s">
        <v>395</v>
      </c>
      <c r="H275" s="150">
        <v>28.15</v>
      </c>
      <c r="I275" s="151"/>
      <c r="L275" s="146"/>
      <c r="M275" s="152"/>
      <c r="U275" s="333"/>
      <c r="V275" s="1" t="str">
        <f t="shared" si="2"/>
        <v/>
      </c>
      <c r="AT275" s="148" t="s">
        <v>163</v>
      </c>
      <c r="AU275" s="148" t="s">
        <v>88</v>
      </c>
      <c r="AV275" s="12" t="s">
        <v>88</v>
      </c>
      <c r="AW275" s="12" t="s">
        <v>36</v>
      </c>
      <c r="AX275" s="12" t="s">
        <v>75</v>
      </c>
      <c r="AY275" s="148" t="s">
        <v>151</v>
      </c>
    </row>
    <row r="276" spans="2:65" s="12" customFormat="1" ht="11.25" x14ac:dyDescent="0.2">
      <c r="B276" s="146"/>
      <c r="D276" s="147" t="s">
        <v>163</v>
      </c>
      <c r="E276" s="148" t="s">
        <v>19</v>
      </c>
      <c r="F276" s="149" t="s">
        <v>396</v>
      </c>
      <c r="H276" s="150">
        <v>17.489999999999998</v>
      </c>
      <c r="I276" s="151"/>
      <c r="L276" s="146"/>
      <c r="M276" s="152"/>
      <c r="U276" s="333"/>
      <c r="V276" s="1" t="str">
        <f t="shared" si="2"/>
        <v/>
      </c>
      <c r="AT276" s="148" t="s">
        <v>163</v>
      </c>
      <c r="AU276" s="148" t="s">
        <v>88</v>
      </c>
      <c r="AV276" s="12" t="s">
        <v>88</v>
      </c>
      <c r="AW276" s="12" t="s">
        <v>36</v>
      </c>
      <c r="AX276" s="12" t="s">
        <v>75</v>
      </c>
      <c r="AY276" s="148" t="s">
        <v>151</v>
      </c>
    </row>
    <row r="277" spans="2:65" s="13" customFormat="1" ht="11.25" x14ac:dyDescent="0.2">
      <c r="B277" s="153"/>
      <c r="D277" s="147" t="s">
        <v>163</v>
      </c>
      <c r="E277" s="154" t="s">
        <v>19</v>
      </c>
      <c r="F277" s="155" t="s">
        <v>166</v>
      </c>
      <c r="H277" s="156">
        <v>65.27</v>
      </c>
      <c r="I277" s="157"/>
      <c r="L277" s="153"/>
      <c r="M277" s="158"/>
      <c r="U277" s="334"/>
      <c r="V277" s="1" t="str">
        <f t="shared" si="2"/>
        <v/>
      </c>
      <c r="AT277" s="154" t="s">
        <v>163</v>
      </c>
      <c r="AU277" s="154" t="s">
        <v>88</v>
      </c>
      <c r="AV277" s="13" t="s">
        <v>159</v>
      </c>
      <c r="AW277" s="13" t="s">
        <v>36</v>
      </c>
      <c r="AX277" s="13" t="s">
        <v>82</v>
      </c>
      <c r="AY277" s="154" t="s">
        <v>151</v>
      </c>
    </row>
    <row r="278" spans="2:65" s="1" customFormat="1" ht="24.2" customHeight="1" x14ac:dyDescent="0.2">
      <c r="B278" s="33"/>
      <c r="C278" s="129" t="s">
        <v>397</v>
      </c>
      <c r="D278" s="129" t="s">
        <v>154</v>
      </c>
      <c r="E278" s="130" t="s">
        <v>398</v>
      </c>
      <c r="F278" s="131" t="s">
        <v>399</v>
      </c>
      <c r="G278" s="132" t="s">
        <v>157</v>
      </c>
      <c r="H278" s="133">
        <v>1.948</v>
      </c>
      <c r="I278" s="134"/>
      <c r="J278" s="135">
        <f>ROUND(I278*H278,2)</f>
        <v>0</v>
      </c>
      <c r="K278" s="131" t="s">
        <v>158</v>
      </c>
      <c r="L278" s="33"/>
      <c r="M278" s="136" t="s">
        <v>19</v>
      </c>
      <c r="N278" s="137" t="s">
        <v>47</v>
      </c>
      <c r="P278" s="138">
        <f>O278*H278</f>
        <v>0</v>
      </c>
      <c r="Q278" s="138">
        <v>0</v>
      </c>
      <c r="R278" s="138">
        <f>Q278*H278</f>
        <v>0</v>
      </c>
      <c r="S278" s="138">
        <v>7.5999999999999998E-2</v>
      </c>
      <c r="T278" s="138">
        <f>S278*H278</f>
        <v>0.14804799999999999</v>
      </c>
      <c r="U278" s="331" t="s">
        <v>19</v>
      </c>
      <c r="V278" s="1" t="str">
        <f t="shared" si="2"/>
        <v/>
      </c>
      <c r="AR278" s="140" t="s">
        <v>159</v>
      </c>
      <c r="AT278" s="140" t="s">
        <v>154</v>
      </c>
      <c r="AU278" s="140" t="s">
        <v>88</v>
      </c>
      <c r="AY278" s="18" t="s">
        <v>151</v>
      </c>
      <c r="BE278" s="141">
        <f>IF(N278="základní",J278,0)</f>
        <v>0</v>
      </c>
      <c r="BF278" s="141">
        <f>IF(N278="snížená",J278,0)</f>
        <v>0</v>
      </c>
      <c r="BG278" s="141">
        <f>IF(N278="zákl. přenesená",J278,0)</f>
        <v>0</v>
      </c>
      <c r="BH278" s="141">
        <f>IF(N278="sníž. přenesená",J278,0)</f>
        <v>0</v>
      </c>
      <c r="BI278" s="141">
        <f>IF(N278="nulová",J278,0)</f>
        <v>0</v>
      </c>
      <c r="BJ278" s="18" t="s">
        <v>88</v>
      </c>
      <c r="BK278" s="141">
        <f>ROUND(I278*H278,2)</f>
        <v>0</v>
      </c>
      <c r="BL278" s="18" t="s">
        <v>159</v>
      </c>
      <c r="BM278" s="140" t="s">
        <v>400</v>
      </c>
    </row>
    <row r="279" spans="2:65" s="1" customFormat="1" ht="11.25" x14ac:dyDescent="0.2">
      <c r="B279" s="33"/>
      <c r="D279" s="142" t="s">
        <v>161</v>
      </c>
      <c r="F279" s="143" t="s">
        <v>401</v>
      </c>
      <c r="I279" s="144"/>
      <c r="L279" s="33"/>
      <c r="M279" s="145"/>
      <c r="U279" s="332"/>
      <c r="V279" s="1" t="str">
        <f t="shared" si="2"/>
        <v/>
      </c>
      <c r="AT279" s="18" t="s">
        <v>161</v>
      </c>
      <c r="AU279" s="18" t="s">
        <v>88</v>
      </c>
    </row>
    <row r="280" spans="2:65" s="12" customFormat="1" ht="11.25" x14ac:dyDescent="0.2">
      <c r="B280" s="146"/>
      <c r="D280" s="147" t="s">
        <v>163</v>
      </c>
      <c r="E280" s="148" t="s">
        <v>19</v>
      </c>
      <c r="F280" s="149" t="s">
        <v>402</v>
      </c>
      <c r="H280" s="150">
        <v>1.948</v>
      </c>
      <c r="I280" s="151"/>
      <c r="L280" s="146"/>
      <c r="M280" s="152"/>
      <c r="U280" s="333"/>
      <c r="V280" s="1" t="str">
        <f t="shared" si="2"/>
        <v/>
      </c>
      <c r="AT280" s="148" t="s">
        <v>163</v>
      </c>
      <c r="AU280" s="148" t="s">
        <v>88</v>
      </c>
      <c r="AV280" s="12" t="s">
        <v>88</v>
      </c>
      <c r="AW280" s="12" t="s">
        <v>36</v>
      </c>
      <c r="AX280" s="12" t="s">
        <v>75</v>
      </c>
      <c r="AY280" s="148" t="s">
        <v>151</v>
      </c>
    </row>
    <row r="281" spans="2:65" s="13" customFormat="1" ht="11.25" x14ac:dyDescent="0.2">
      <c r="B281" s="153"/>
      <c r="D281" s="147" t="s">
        <v>163</v>
      </c>
      <c r="E281" s="154" t="s">
        <v>19</v>
      </c>
      <c r="F281" s="155" t="s">
        <v>166</v>
      </c>
      <c r="H281" s="156">
        <v>1.948</v>
      </c>
      <c r="I281" s="157"/>
      <c r="L281" s="153"/>
      <c r="M281" s="158"/>
      <c r="U281" s="334"/>
      <c r="V281" s="1" t="str">
        <f t="shared" si="2"/>
        <v/>
      </c>
      <c r="AT281" s="154" t="s">
        <v>163</v>
      </c>
      <c r="AU281" s="154" t="s">
        <v>88</v>
      </c>
      <c r="AV281" s="13" t="s">
        <v>159</v>
      </c>
      <c r="AW281" s="13" t="s">
        <v>36</v>
      </c>
      <c r="AX281" s="13" t="s">
        <v>82</v>
      </c>
      <c r="AY281" s="154" t="s">
        <v>151</v>
      </c>
    </row>
    <row r="282" spans="2:65" s="1" customFormat="1" ht="24.2" customHeight="1" x14ac:dyDescent="0.2">
      <c r="B282" s="33"/>
      <c r="C282" s="129" t="s">
        <v>403</v>
      </c>
      <c r="D282" s="129" t="s">
        <v>154</v>
      </c>
      <c r="E282" s="130" t="s">
        <v>404</v>
      </c>
      <c r="F282" s="131" t="s">
        <v>405</v>
      </c>
      <c r="G282" s="132" t="s">
        <v>157</v>
      </c>
      <c r="H282" s="133">
        <v>4.5789999999999997</v>
      </c>
      <c r="I282" s="134"/>
      <c r="J282" s="135">
        <f>ROUND(I282*H282,2)</f>
        <v>0</v>
      </c>
      <c r="K282" s="131" t="s">
        <v>158</v>
      </c>
      <c r="L282" s="33"/>
      <c r="M282" s="136" t="s">
        <v>19</v>
      </c>
      <c r="N282" s="137" t="s">
        <v>47</v>
      </c>
      <c r="P282" s="138">
        <f>O282*H282</f>
        <v>0</v>
      </c>
      <c r="Q282" s="138">
        <v>0</v>
      </c>
      <c r="R282" s="138">
        <f>Q282*H282</f>
        <v>0</v>
      </c>
      <c r="S282" s="138">
        <v>8.7999999999999995E-2</v>
      </c>
      <c r="T282" s="138">
        <f>S282*H282</f>
        <v>0.40295199999999998</v>
      </c>
      <c r="U282" s="331" t="s">
        <v>19</v>
      </c>
      <c r="V282" s="1" t="str">
        <f t="shared" si="2"/>
        <v/>
      </c>
      <c r="AR282" s="140" t="s">
        <v>159</v>
      </c>
      <c r="AT282" s="140" t="s">
        <v>154</v>
      </c>
      <c r="AU282" s="140" t="s">
        <v>88</v>
      </c>
      <c r="AY282" s="18" t="s">
        <v>151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8" t="s">
        <v>88</v>
      </c>
      <c r="BK282" s="141">
        <f>ROUND(I282*H282,2)</f>
        <v>0</v>
      </c>
      <c r="BL282" s="18" t="s">
        <v>159</v>
      </c>
      <c r="BM282" s="140" t="s">
        <v>406</v>
      </c>
    </row>
    <row r="283" spans="2:65" s="1" customFormat="1" ht="11.25" x14ac:dyDescent="0.2">
      <c r="B283" s="33"/>
      <c r="D283" s="142" t="s">
        <v>161</v>
      </c>
      <c r="F283" s="143" t="s">
        <v>407</v>
      </c>
      <c r="I283" s="144"/>
      <c r="L283" s="33"/>
      <c r="M283" s="145"/>
      <c r="U283" s="332"/>
      <c r="V283" s="1" t="str">
        <f t="shared" si="2"/>
        <v/>
      </c>
      <c r="AT283" s="18" t="s">
        <v>161</v>
      </c>
      <c r="AU283" s="18" t="s">
        <v>88</v>
      </c>
    </row>
    <row r="284" spans="2:65" s="12" customFormat="1" ht="11.25" x14ac:dyDescent="0.2">
      <c r="B284" s="146"/>
      <c r="D284" s="147" t="s">
        <v>163</v>
      </c>
      <c r="E284" s="148" t="s">
        <v>19</v>
      </c>
      <c r="F284" s="149" t="s">
        <v>408</v>
      </c>
      <c r="H284" s="150">
        <v>1.379</v>
      </c>
      <c r="I284" s="151"/>
      <c r="L284" s="146"/>
      <c r="M284" s="152"/>
      <c r="U284" s="333"/>
      <c r="V284" s="1" t="str">
        <f t="shared" si="2"/>
        <v/>
      </c>
      <c r="AT284" s="148" t="s">
        <v>163</v>
      </c>
      <c r="AU284" s="148" t="s">
        <v>88</v>
      </c>
      <c r="AV284" s="12" t="s">
        <v>88</v>
      </c>
      <c r="AW284" s="12" t="s">
        <v>36</v>
      </c>
      <c r="AX284" s="12" t="s">
        <v>75</v>
      </c>
      <c r="AY284" s="148" t="s">
        <v>151</v>
      </c>
    </row>
    <row r="285" spans="2:65" s="12" customFormat="1" ht="11.25" x14ac:dyDescent="0.2">
      <c r="B285" s="146"/>
      <c r="D285" s="147" t="s">
        <v>163</v>
      </c>
      <c r="E285" s="148" t="s">
        <v>19</v>
      </c>
      <c r="F285" s="149" t="s">
        <v>409</v>
      </c>
      <c r="H285" s="150">
        <v>1.2</v>
      </c>
      <c r="I285" s="151"/>
      <c r="L285" s="146"/>
      <c r="M285" s="152"/>
      <c r="U285" s="333"/>
      <c r="V285" s="1" t="str">
        <f t="shared" si="2"/>
        <v/>
      </c>
      <c r="AT285" s="148" t="s">
        <v>163</v>
      </c>
      <c r="AU285" s="148" t="s">
        <v>88</v>
      </c>
      <c r="AV285" s="12" t="s">
        <v>88</v>
      </c>
      <c r="AW285" s="12" t="s">
        <v>36</v>
      </c>
      <c r="AX285" s="12" t="s">
        <v>75</v>
      </c>
      <c r="AY285" s="148" t="s">
        <v>151</v>
      </c>
    </row>
    <row r="286" spans="2:65" s="12" customFormat="1" ht="11.25" x14ac:dyDescent="0.2">
      <c r="B286" s="146"/>
      <c r="D286" s="147" t="s">
        <v>163</v>
      </c>
      <c r="E286" s="148" t="s">
        <v>19</v>
      </c>
      <c r="F286" s="149" t="s">
        <v>410</v>
      </c>
      <c r="H286" s="150">
        <v>2</v>
      </c>
      <c r="I286" s="151"/>
      <c r="L286" s="146"/>
      <c r="M286" s="152"/>
      <c r="U286" s="333"/>
      <c r="V286" s="1" t="str">
        <f t="shared" si="2"/>
        <v/>
      </c>
      <c r="AT286" s="148" t="s">
        <v>163</v>
      </c>
      <c r="AU286" s="148" t="s">
        <v>88</v>
      </c>
      <c r="AV286" s="12" t="s">
        <v>88</v>
      </c>
      <c r="AW286" s="12" t="s">
        <v>36</v>
      </c>
      <c r="AX286" s="12" t="s">
        <v>75</v>
      </c>
      <c r="AY286" s="148" t="s">
        <v>151</v>
      </c>
    </row>
    <row r="287" spans="2:65" s="13" customFormat="1" ht="11.25" x14ac:dyDescent="0.2">
      <c r="B287" s="153"/>
      <c r="D287" s="147" t="s">
        <v>163</v>
      </c>
      <c r="E287" s="154" t="s">
        <v>19</v>
      </c>
      <c r="F287" s="155" t="s">
        <v>166</v>
      </c>
      <c r="H287" s="156">
        <v>4.5789999999999997</v>
      </c>
      <c r="I287" s="157"/>
      <c r="L287" s="153"/>
      <c r="M287" s="158"/>
      <c r="U287" s="334"/>
      <c r="V287" s="1" t="str">
        <f t="shared" si="2"/>
        <v/>
      </c>
      <c r="AT287" s="154" t="s">
        <v>163</v>
      </c>
      <c r="AU287" s="154" t="s">
        <v>88</v>
      </c>
      <c r="AV287" s="13" t="s">
        <v>159</v>
      </c>
      <c r="AW287" s="13" t="s">
        <v>36</v>
      </c>
      <c r="AX287" s="13" t="s">
        <v>82</v>
      </c>
      <c r="AY287" s="154" t="s">
        <v>151</v>
      </c>
    </row>
    <row r="288" spans="2:65" s="1" customFormat="1" ht="24.2" customHeight="1" x14ac:dyDescent="0.2">
      <c r="B288" s="33"/>
      <c r="C288" s="129" t="s">
        <v>411</v>
      </c>
      <c r="D288" s="129" t="s">
        <v>154</v>
      </c>
      <c r="E288" s="130" t="s">
        <v>412</v>
      </c>
      <c r="F288" s="131" t="s">
        <v>413</v>
      </c>
      <c r="G288" s="132" t="s">
        <v>157</v>
      </c>
      <c r="H288" s="133">
        <v>2.738</v>
      </c>
      <c r="I288" s="134"/>
      <c r="J288" s="135">
        <f>ROUND(I288*H288,2)</f>
        <v>0</v>
      </c>
      <c r="K288" s="131" t="s">
        <v>158</v>
      </c>
      <c r="L288" s="33"/>
      <c r="M288" s="136" t="s">
        <v>19</v>
      </c>
      <c r="N288" s="137" t="s">
        <v>47</v>
      </c>
      <c r="P288" s="138">
        <f>O288*H288</f>
        <v>0</v>
      </c>
      <c r="Q288" s="138">
        <v>0</v>
      </c>
      <c r="R288" s="138">
        <f>Q288*H288</f>
        <v>0</v>
      </c>
      <c r="S288" s="138">
        <v>6.7000000000000004E-2</v>
      </c>
      <c r="T288" s="138">
        <f>S288*H288</f>
        <v>0.183446</v>
      </c>
      <c r="U288" s="331" t="s">
        <v>19</v>
      </c>
      <c r="V288" s="1" t="str">
        <f t="shared" si="2"/>
        <v/>
      </c>
      <c r="AR288" s="140" t="s">
        <v>159</v>
      </c>
      <c r="AT288" s="140" t="s">
        <v>154</v>
      </c>
      <c r="AU288" s="140" t="s">
        <v>88</v>
      </c>
      <c r="AY288" s="18" t="s">
        <v>151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8" t="s">
        <v>88</v>
      </c>
      <c r="BK288" s="141">
        <f>ROUND(I288*H288,2)</f>
        <v>0</v>
      </c>
      <c r="BL288" s="18" t="s">
        <v>159</v>
      </c>
      <c r="BM288" s="140" t="s">
        <v>414</v>
      </c>
    </row>
    <row r="289" spans="2:65" s="1" customFormat="1" ht="11.25" x14ac:dyDescent="0.2">
      <c r="B289" s="33"/>
      <c r="D289" s="142" t="s">
        <v>161</v>
      </c>
      <c r="F289" s="143" t="s">
        <v>415</v>
      </c>
      <c r="I289" s="144"/>
      <c r="L289" s="33"/>
      <c r="M289" s="145"/>
      <c r="U289" s="332"/>
      <c r="V289" s="1" t="str">
        <f t="shared" si="2"/>
        <v/>
      </c>
      <c r="AT289" s="18" t="s">
        <v>161</v>
      </c>
      <c r="AU289" s="18" t="s">
        <v>88</v>
      </c>
    </row>
    <row r="290" spans="2:65" s="12" customFormat="1" ht="11.25" x14ac:dyDescent="0.2">
      <c r="B290" s="146"/>
      <c r="D290" s="147" t="s">
        <v>163</v>
      </c>
      <c r="E290" s="148" t="s">
        <v>19</v>
      </c>
      <c r="F290" s="149" t="s">
        <v>416</v>
      </c>
      <c r="H290" s="150">
        <v>2.738</v>
      </c>
      <c r="I290" s="151"/>
      <c r="L290" s="146"/>
      <c r="M290" s="152"/>
      <c r="U290" s="333"/>
      <c r="V290" s="1" t="str">
        <f t="shared" si="2"/>
        <v/>
      </c>
      <c r="AT290" s="148" t="s">
        <v>163</v>
      </c>
      <c r="AU290" s="148" t="s">
        <v>88</v>
      </c>
      <c r="AV290" s="12" t="s">
        <v>88</v>
      </c>
      <c r="AW290" s="12" t="s">
        <v>36</v>
      </c>
      <c r="AX290" s="12" t="s">
        <v>75</v>
      </c>
      <c r="AY290" s="148" t="s">
        <v>151</v>
      </c>
    </row>
    <row r="291" spans="2:65" s="13" customFormat="1" ht="11.25" x14ac:dyDescent="0.2">
      <c r="B291" s="153"/>
      <c r="D291" s="147" t="s">
        <v>163</v>
      </c>
      <c r="E291" s="154" t="s">
        <v>19</v>
      </c>
      <c r="F291" s="155" t="s">
        <v>166</v>
      </c>
      <c r="H291" s="156">
        <v>2.738</v>
      </c>
      <c r="I291" s="157"/>
      <c r="L291" s="153"/>
      <c r="M291" s="158"/>
      <c r="U291" s="334"/>
      <c r="V291" s="1" t="str">
        <f t="shared" si="2"/>
        <v/>
      </c>
      <c r="AT291" s="154" t="s">
        <v>163</v>
      </c>
      <c r="AU291" s="154" t="s">
        <v>88</v>
      </c>
      <c r="AV291" s="13" t="s">
        <v>159</v>
      </c>
      <c r="AW291" s="13" t="s">
        <v>36</v>
      </c>
      <c r="AX291" s="13" t="s">
        <v>82</v>
      </c>
      <c r="AY291" s="154" t="s">
        <v>151</v>
      </c>
    </row>
    <row r="292" spans="2:65" s="1" customFormat="1" ht="24.2" customHeight="1" x14ac:dyDescent="0.2">
      <c r="B292" s="33"/>
      <c r="C292" s="129" t="s">
        <v>417</v>
      </c>
      <c r="D292" s="129" t="s">
        <v>154</v>
      </c>
      <c r="E292" s="130" t="s">
        <v>418</v>
      </c>
      <c r="F292" s="131" t="s">
        <v>419</v>
      </c>
      <c r="G292" s="132" t="s">
        <v>174</v>
      </c>
      <c r="H292" s="133">
        <v>1</v>
      </c>
      <c r="I292" s="134"/>
      <c r="J292" s="135">
        <f>ROUND(I292*H292,2)</f>
        <v>0</v>
      </c>
      <c r="K292" s="131" t="s">
        <v>158</v>
      </c>
      <c r="L292" s="33"/>
      <c r="M292" s="136" t="s">
        <v>19</v>
      </c>
      <c r="N292" s="137" t="s">
        <v>47</v>
      </c>
      <c r="P292" s="138">
        <f>O292*H292</f>
        <v>0</v>
      </c>
      <c r="Q292" s="138">
        <v>0</v>
      </c>
      <c r="R292" s="138">
        <f>Q292*H292</f>
        <v>0</v>
      </c>
      <c r="S292" s="138">
        <v>8.0000000000000002E-3</v>
      </c>
      <c r="T292" s="138">
        <f>S292*H292</f>
        <v>8.0000000000000002E-3</v>
      </c>
      <c r="U292" s="331" t="s">
        <v>19</v>
      </c>
      <c r="V292" s="1" t="str">
        <f t="shared" si="2"/>
        <v/>
      </c>
      <c r="AR292" s="140" t="s">
        <v>159</v>
      </c>
      <c r="AT292" s="140" t="s">
        <v>154</v>
      </c>
      <c r="AU292" s="140" t="s">
        <v>88</v>
      </c>
      <c r="AY292" s="18" t="s">
        <v>151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8" t="s">
        <v>88</v>
      </c>
      <c r="BK292" s="141">
        <f>ROUND(I292*H292,2)</f>
        <v>0</v>
      </c>
      <c r="BL292" s="18" t="s">
        <v>159</v>
      </c>
      <c r="BM292" s="140" t="s">
        <v>420</v>
      </c>
    </row>
    <row r="293" spans="2:65" s="1" customFormat="1" ht="11.25" x14ac:dyDescent="0.2">
      <c r="B293" s="33"/>
      <c r="D293" s="142" t="s">
        <v>161</v>
      </c>
      <c r="F293" s="143" t="s">
        <v>421</v>
      </c>
      <c r="I293" s="144"/>
      <c r="L293" s="33"/>
      <c r="M293" s="145"/>
      <c r="U293" s="332"/>
      <c r="V293" s="1" t="str">
        <f t="shared" si="2"/>
        <v/>
      </c>
      <c r="AT293" s="18" t="s">
        <v>161</v>
      </c>
      <c r="AU293" s="18" t="s">
        <v>88</v>
      </c>
    </row>
    <row r="294" spans="2:65" s="1" customFormat="1" ht="19.5" x14ac:dyDescent="0.2">
      <c r="B294" s="33"/>
      <c r="D294" s="147" t="s">
        <v>218</v>
      </c>
      <c r="F294" s="164" t="s">
        <v>422</v>
      </c>
      <c r="I294" s="144"/>
      <c r="L294" s="33"/>
      <c r="M294" s="145"/>
      <c r="U294" s="332"/>
      <c r="V294" s="1" t="str">
        <f t="shared" si="2"/>
        <v/>
      </c>
      <c r="AT294" s="18" t="s">
        <v>218</v>
      </c>
      <c r="AU294" s="18" t="s">
        <v>88</v>
      </c>
    </row>
    <row r="295" spans="2:65" s="12" customFormat="1" ht="11.25" x14ac:dyDescent="0.2">
      <c r="B295" s="146"/>
      <c r="D295" s="147" t="s">
        <v>163</v>
      </c>
      <c r="E295" s="148" t="s">
        <v>19</v>
      </c>
      <c r="F295" s="149" t="s">
        <v>423</v>
      </c>
      <c r="H295" s="150">
        <v>1</v>
      </c>
      <c r="I295" s="151"/>
      <c r="L295" s="146"/>
      <c r="M295" s="152"/>
      <c r="U295" s="333"/>
      <c r="V295" s="1" t="str">
        <f t="shared" si="2"/>
        <v/>
      </c>
      <c r="AT295" s="148" t="s">
        <v>163</v>
      </c>
      <c r="AU295" s="148" t="s">
        <v>88</v>
      </c>
      <c r="AV295" s="12" t="s">
        <v>88</v>
      </c>
      <c r="AW295" s="12" t="s">
        <v>36</v>
      </c>
      <c r="AX295" s="12" t="s">
        <v>75</v>
      </c>
      <c r="AY295" s="148" t="s">
        <v>151</v>
      </c>
    </row>
    <row r="296" spans="2:65" s="13" customFormat="1" ht="11.25" x14ac:dyDescent="0.2">
      <c r="B296" s="153"/>
      <c r="D296" s="147" t="s">
        <v>163</v>
      </c>
      <c r="E296" s="154" t="s">
        <v>19</v>
      </c>
      <c r="F296" s="155" t="s">
        <v>166</v>
      </c>
      <c r="H296" s="156">
        <v>1</v>
      </c>
      <c r="I296" s="157"/>
      <c r="L296" s="153"/>
      <c r="M296" s="158"/>
      <c r="U296" s="334"/>
      <c r="V296" s="1" t="str">
        <f t="shared" si="2"/>
        <v/>
      </c>
      <c r="AT296" s="154" t="s">
        <v>163</v>
      </c>
      <c r="AU296" s="154" t="s">
        <v>88</v>
      </c>
      <c r="AV296" s="13" t="s">
        <v>159</v>
      </c>
      <c r="AW296" s="13" t="s">
        <v>36</v>
      </c>
      <c r="AX296" s="13" t="s">
        <v>82</v>
      </c>
      <c r="AY296" s="154" t="s">
        <v>151</v>
      </c>
    </row>
    <row r="297" spans="2:65" s="1" customFormat="1" ht="24.2" customHeight="1" x14ac:dyDescent="0.2">
      <c r="B297" s="33"/>
      <c r="C297" s="129" t="s">
        <v>424</v>
      </c>
      <c r="D297" s="129" t="s">
        <v>154</v>
      </c>
      <c r="E297" s="130" t="s">
        <v>425</v>
      </c>
      <c r="F297" s="131" t="s">
        <v>426</v>
      </c>
      <c r="G297" s="132" t="s">
        <v>157</v>
      </c>
      <c r="H297" s="133">
        <v>3.22</v>
      </c>
      <c r="I297" s="134"/>
      <c r="J297" s="135">
        <f>ROUND(I297*H297,2)</f>
        <v>0</v>
      </c>
      <c r="K297" s="131" t="s">
        <v>158</v>
      </c>
      <c r="L297" s="33"/>
      <c r="M297" s="136" t="s">
        <v>19</v>
      </c>
      <c r="N297" s="137" t="s">
        <v>47</v>
      </c>
      <c r="P297" s="138">
        <f>O297*H297</f>
        <v>0</v>
      </c>
      <c r="Q297" s="138">
        <v>0</v>
      </c>
      <c r="R297" s="138">
        <f>Q297*H297</f>
        <v>0</v>
      </c>
      <c r="S297" s="138">
        <v>0.18</v>
      </c>
      <c r="T297" s="138">
        <f>S297*H297</f>
        <v>0.5796</v>
      </c>
      <c r="U297" s="331" t="s">
        <v>19</v>
      </c>
      <c r="V297" s="1" t="str">
        <f t="shared" si="2"/>
        <v/>
      </c>
      <c r="AR297" s="140" t="s">
        <v>159</v>
      </c>
      <c r="AT297" s="140" t="s">
        <v>154</v>
      </c>
      <c r="AU297" s="140" t="s">
        <v>88</v>
      </c>
      <c r="AY297" s="18" t="s">
        <v>151</v>
      </c>
      <c r="BE297" s="141">
        <f>IF(N297="základní",J297,0)</f>
        <v>0</v>
      </c>
      <c r="BF297" s="141">
        <f>IF(N297="snížená",J297,0)</f>
        <v>0</v>
      </c>
      <c r="BG297" s="141">
        <f>IF(N297="zákl. přenesená",J297,0)</f>
        <v>0</v>
      </c>
      <c r="BH297" s="141">
        <f>IF(N297="sníž. přenesená",J297,0)</f>
        <v>0</v>
      </c>
      <c r="BI297" s="141">
        <f>IF(N297="nulová",J297,0)</f>
        <v>0</v>
      </c>
      <c r="BJ297" s="18" t="s">
        <v>88</v>
      </c>
      <c r="BK297" s="141">
        <f>ROUND(I297*H297,2)</f>
        <v>0</v>
      </c>
      <c r="BL297" s="18" t="s">
        <v>159</v>
      </c>
      <c r="BM297" s="140" t="s">
        <v>427</v>
      </c>
    </row>
    <row r="298" spans="2:65" s="1" customFormat="1" ht="11.25" x14ac:dyDescent="0.2">
      <c r="B298" s="33"/>
      <c r="D298" s="142" t="s">
        <v>161</v>
      </c>
      <c r="F298" s="143" t="s">
        <v>428</v>
      </c>
      <c r="I298" s="144"/>
      <c r="L298" s="33"/>
      <c r="M298" s="145"/>
      <c r="U298" s="332"/>
      <c r="V298" s="1" t="str">
        <f t="shared" ref="V298:V361" si="3">IF(U298="investice",J298,"")</f>
        <v/>
      </c>
      <c r="AT298" s="18" t="s">
        <v>161</v>
      </c>
      <c r="AU298" s="18" t="s">
        <v>88</v>
      </c>
    </row>
    <row r="299" spans="2:65" s="1" customFormat="1" ht="19.5" x14ac:dyDescent="0.2">
      <c r="B299" s="33"/>
      <c r="D299" s="147" t="s">
        <v>218</v>
      </c>
      <c r="F299" s="164" t="s">
        <v>422</v>
      </c>
      <c r="I299" s="144"/>
      <c r="L299" s="33"/>
      <c r="M299" s="145"/>
      <c r="U299" s="332"/>
      <c r="V299" s="1" t="str">
        <f t="shared" si="3"/>
        <v/>
      </c>
      <c r="AT299" s="18" t="s">
        <v>218</v>
      </c>
      <c r="AU299" s="18" t="s">
        <v>88</v>
      </c>
    </row>
    <row r="300" spans="2:65" s="12" customFormat="1" ht="11.25" x14ac:dyDescent="0.2">
      <c r="B300" s="146"/>
      <c r="D300" s="147" t="s">
        <v>163</v>
      </c>
      <c r="E300" s="148" t="s">
        <v>19</v>
      </c>
      <c r="F300" s="149" t="s">
        <v>429</v>
      </c>
      <c r="H300" s="150">
        <v>3.22</v>
      </c>
      <c r="I300" s="151"/>
      <c r="L300" s="146"/>
      <c r="M300" s="152"/>
      <c r="U300" s="333"/>
      <c r="V300" s="1" t="str">
        <f t="shared" si="3"/>
        <v/>
      </c>
      <c r="AT300" s="148" t="s">
        <v>163</v>
      </c>
      <c r="AU300" s="148" t="s">
        <v>88</v>
      </c>
      <c r="AV300" s="12" t="s">
        <v>88</v>
      </c>
      <c r="AW300" s="12" t="s">
        <v>36</v>
      </c>
      <c r="AX300" s="12" t="s">
        <v>75</v>
      </c>
      <c r="AY300" s="148" t="s">
        <v>151</v>
      </c>
    </row>
    <row r="301" spans="2:65" s="13" customFormat="1" ht="11.25" x14ac:dyDescent="0.2">
      <c r="B301" s="153"/>
      <c r="D301" s="147" t="s">
        <v>163</v>
      </c>
      <c r="E301" s="154" t="s">
        <v>19</v>
      </c>
      <c r="F301" s="155" t="s">
        <v>166</v>
      </c>
      <c r="H301" s="156">
        <v>3.22</v>
      </c>
      <c r="I301" s="157"/>
      <c r="L301" s="153"/>
      <c r="M301" s="158"/>
      <c r="U301" s="334"/>
      <c r="V301" s="1" t="str">
        <f t="shared" si="3"/>
        <v/>
      </c>
      <c r="AT301" s="154" t="s">
        <v>163</v>
      </c>
      <c r="AU301" s="154" t="s">
        <v>88</v>
      </c>
      <c r="AV301" s="13" t="s">
        <v>159</v>
      </c>
      <c r="AW301" s="13" t="s">
        <v>36</v>
      </c>
      <c r="AX301" s="13" t="s">
        <v>82</v>
      </c>
      <c r="AY301" s="154" t="s">
        <v>151</v>
      </c>
    </row>
    <row r="302" spans="2:65" s="1" customFormat="1" ht="24.2" customHeight="1" x14ac:dyDescent="0.2">
      <c r="B302" s="33"/>
      <c r="C302" s="129" t="s">
        <v>430</v>
      </c>
      <c r="D302" s="129" t="s">
        <v>154</v>
      </c>
      <c r="E302" s="130" t="s">
        <v>431</v>
      </c>
      <c r="F302" s="131" t="s">
        <v>432</v>
      </c>
      <c r="G302" s="132" t="s">
        <v>272</v>
      </c>
      <c r="H302" s="133">
        <v>0.86399999999999999</v>
      </c>
      <c r="I302" s="134"/>
      <c r="J302" s="135">
        <f>ROUND(I302*H302,2)</f>
        <v>0</v>
      </c>
      <c r="K302" s="131" t="s">
        <v>158</v>
      </c>
      <c r="L302" s="33"/>
      <c r="M302" s="136" t="s">
        <v>19</v>
      </c>
      <c r="N302" s="137" t="s">
        <v>47</v>
      </c>
      <c r="P302" s="138">
        <f>O302*H302</f>
        <v>0</v>
      </c>
      <c r="Q302" s="138">
        <v>0</v>
      </c>
      <c r="R302" s="138">
        <f>Q302*H302</f>
        <v>0</v>
      </c>
      <c r="S302" s="138">
        <v>1.8</v>
      </c>
      <c r="T302" s="138">
        <f>S302*H302</f>
        <v>1.5551999999999999</v>
      </c>
      <c r="U302" s="331" t="s">
        <v>19</v>
      </c>
      <c r="V302" s="1" t="str">
        <f t="shared" si="3"/>
        <v/>
      </c>
      <c r="AR302" s="140" t="s">
        <v>159</v>
      </c>
      <c r="AT302" s="140" t="s">
        <v>154</v>
      </c>
      <c r="AU302" s="140" t="s">
        <v>88</v>
      </c>
      <c r="AY302" s="18" t="s">
        <v>151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8" t="s">
        <v>88</v>
      </c>
      <c r="BK302" s="141">
        <f>ROUND(I302*H302,2)</f>
        <v>0</v>
      </c>
      <c r="BL302" s="18" t="s">
        <v>159</v>
      </c>
      <c r="BM302" s="140" t="s">
        <v>433</v>
      </c>
    </row>
    <row r="303" spans="2:65" s="1" customFormat="1" ht="11.25" x14ac:dyDescent="0.2">
      <c r="B303" s="33"/>
      <c r="D303" s="142" t="s">
        <v>161</v>
      </c>
      <c r="F303" s="143" t="s">
        <v>434</v>
      </c>
      <c r="I303" s="144"/>
      <c r="L303" s="33"/>
      <c r="M303" s="145"/>
      <c r="U303" s="332"/>
      <c r="V303" s="1" t="str">
        <f t="shared" si="3"/>
        <v/>
      </c>
      <c r="AT303" s="18" t="s">
        <v>161</v>
      </c>
      <c r="AU303" s="18" t="s">
        <v>88</v>
      </c>
    </row>
    <row r="304" spans="2:65" s="1" customFormat="1" ht="19.5" x14ac:dyDescent="0.2">
      <c r="B304" s="33"/>
      <c r="D304" s="147" t="s">
        <v>218</v>
      </c>
      <c r="F304" s="164" t="s">
        <v>422</v>
      </c>
      <c r="I304" s="144"/>
      <c r="L304" s="33"/>
      <c r="M304" s="145"/>
      <c r="U304" s="332"/>
      <c r="V304" s="1" t="str">
        <f t="shared" si="3"/>
        <v/>
      </c>
      <c r="AT304" s="18" t="s">
        <v>218</v>
      </c>
      <c r="AU304" s="18" t="s">
        <v>88</v>
      </c>
    </row>
    <row r="305" spans="2:65" s="12" customFormat="1" ht="11.25" x14ac:dyDescent="0.2">
      <c r="B305" s="146"/>
      <c r="D305" s="147" t="s">
        <v>163</v>
      </c>
      <c r="E305" s="148" t="s">
        <v>19</v>
      </c>
      <c r="F305" s="149" t="s">
        <v>435</v>
      </c>
      <c r="H305" s="150">
        <v>0.86399999999999999</v>
      </c>
      <c r="I305" s="151"/>
      <c r="L305" s="146"/>
      <c r="M305" s="152"/>
      <c r="U305" s="333"/>
      <c r="V305" s="1" t="str">
        <f t="shared" si="3"/>
        <v/>
      </c>
      <c r="AT305" s="148" t="s">
        <v>163</v>
      </c>
      <c r="AU305" s="148" t="s">
        <v>88</v>
      </c>
      <c r="AV305" s="12" t="s">
        <v>88</v>
      </c>
      <c r="AW305" s="12" t="s">
        <v>36</v>
      </c>
      <c r="AX305" s="12" t="s">
        <v>75</v>
      </c>
      <c r="AY305" s="148" t="s">
        <v>151</v>
      </c>
    </row>
    <row r="306" spans="2:65" s="13" customFormat="1" ht="11.25" x14ac:dyDescent="0.2">
      <c r="B306" s="153"/>
      <c r="D306" s="147" t="s">
        <v>163</v>
      </c>
      <c r="E306" s="154" t="s">
        <v>19</v>
      </c>
      <c r="F306" s="155" t="s">
        <v>166</v>
      </c>
      <c r="H306" s="156">
        <v>0.86399999999999999</v>
      </c>
      <c r="I306" s="157"/>
      <c r="L306" s="153"/>
      <c r="M306" s="158"/>
      <c r="U306" s="334"/>
      <c r="V306" s="1" t="str">
        <f t="shared" si="3"/>
        <v/>
      </c>
      <c r="AT306" s="154" t="s">
        <v>163</v>
      </c>
      <c r="AU306" s="154" t="s">
        <v>88</v>
      </c>
      <c r="AV306" s="13" t="s">
        <v>159</v>
      </c>
      <c r="AW306" s="13" t="s">
        <v>36</v>
      </c>
      <c r="AX306" s="13" t="s">
        <v>82</v>
      </c>
      <c r="AY306" s="154" t="s">
        <v>151</v>
      </c>
    </row>
    <row r="307" spans="2:65" s="1" customFormat="1" ht="33" customHeight="1" x14ac:dyDescent="0.2">
      <c r="B307" s="33"/>
      <c r="C307" s="129" t="s">
        <v>436</v>
      </c>
      <c r="D307" s="129" t="s">
        <v>154</v>
      </c>
      <c r="E307" s="130" t="s">
        <v>437</v>
      </c>
      <c r="F307" s="131" t="s">
        <v>438</v>
      </c>
      <c r="G307" s="132" t="s">
        <v>174</v>
      </c>
      <c r="H307" s="133">
        <v>1</v>
      </c>
      <c r="I307" s="134"/>
      <c r="J307" s="135">
        <f>ROUND(I307*H307,2)</f>
        <v>0</v>
      </c>
      <c r="K307" s="131" t="s">
        <v>158</v>
      </c>
      <c r="L307" s="33"/>
      <c r="M307" s="136" t="s">
        <v>19</v>
      </c>
      <c r="N307" s="137" t="s">
        <v>47</v>
      </c>
      <c r="P307" s="138">
        <f>O307*H307</f>
        <v>0</v>
      </c>
      <c r="Q307" s="138">
        <v>0</v>
      </c>
      <c r="R307" s="138">
        <f>Q307*H307</f>
        <v>0</v>
      </c>
      <c r="S307" s="138">
        <v>0.124</v>
      </c>
      <c r="T307" s="138">
        <f>S307*H307</f>
        <v>0.124</v>
      </c>
      <c r="U307" s="331" t="s">
        <v>439</v>
      </c>
      <c r="V307" s="1">
        <f t="shared" si="3"/>
        <v>0</v>
      </c>
      <c r="AR307" s="140" t="s">
        <v>159</v>
      </c>
      <c r="AT307" s="140" t="s">
        <v>154</v>
      </c>
      <c r="AU307" s="140" t="s">
        <v>88</v>
      </c>
      <c r="AY307" s="18" t="s">
        <v>151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8" t="s">
        <v>88</v>
      </c>
      <c r="BK307" s="141">
        <f>ROUND(I307*H307,2)</f>
        <v>0</v>
      </c>
      <c r="BL307" s="18" t="s">
        <v>159</v>
      </c>
      <c r="BM307" s="140" t="s">
        <v>440</v>
      </c>
    </row>
    <row r="308" spans="2:65" s="1" customFormat="1" ht="11.25" x14ac:dyDescent="0.2">
      <c r="B308" s="33"/>
      <c r="D308" s="142" t="s">
        <v>161</v>
      </c>
      <c r="F308" s="143" t="s">
        <v>441</v>
      </c>
      <c r="I308" s="144"/>
      <c r="L308" s="33"/>
      <c r="M308" s="145"/>
      <c r="U308" s="332"/>
      <c r="V308" s="1" t="str">
        <f t="shared" si="3"/>
        <v/>
      </c>
      <c r="AT308" s="18" t="s">
        <v>161</v>
      </c>
      <c r="AU308" s="18" t="s">
        <v>88</v>
      </c>
    </row>
    <row r="309" spans="2:65" s="1" customFormat="1" ht="19.5" x14ac:dyDescent="0.2">
      <c r="B309" s="33"/>
      <c r="D309" s="147" t="s">
        <v>218</v>
      </c>
      <c r="F309" s="164" t="s">
        <v>422</v>
      </c>
      <c r="I309" s="144"/>
      <c r="L309" s="33"/>
      <c r="M309" s="145"/>
      <c r="U309" s="332"/>
      <c r="V309" s="1" t="str">
        <f t="shared" si="3"/>
        <v/>
      </c>
      <c r="AT309" s="18" t="s">
        <v>218</v>
      </c>
      <c r="AU309" s="18" t="s">
        <v>88</v>
      </c>
    </row>
    <row r="310" spans="2:65" s="12" customFormat="1" ht="11.25" x14ac:dyDescent="0.2">
      <c r="B310" s="146"/>
      <c r="D310" s="147" t="s">
        <v>163</v>
      </c>
      <c r="E310" s="148" t="s">
        <v>19</v>
      </c>
      <c r="F310" s="149" t="s">
        <v>442</v>
      </c>
      <c r="H310" s="150">
        <v>1</v>
      </c>
      <c r="I310" s="151"/>
      <c r="L310" s="146"/>
      <c r="M310" s="152"/>
      <c r="U310" s="333"/>
      <c r="V310" s="1" t="str">
        <f t="shared" si="3"/>
        <v/>
      </c>
      <c r="AT310" s="148" t="s">
        <v>163</v>
      </c>
      <c r="AU310" s="148" t="s">
        <v>88</v>
      </c>
      <c r="AV310" s="12" t="s">
        <v>88</v>
      </c>
      <c r="AW310" s="12" t="s">
        <v>36</v>
      </c>
      <c r="AX310" s="12" t="s">
        <v>75</v>
      </c>
      <c r="AY310" s="148" t="s">
        <v>151</v>
      </c>
    </row>
    <row r="311" spans="2:65" s="13" customFormat="1" ht="11.25" x14ac:dyDescent="0.2">
      <c r="B311" s="153"/>
      <c r="D311" s="147" t="s">
        <v>163</v>
      </c>
      <c r="E311" s="154" t="s">
        <v>19</v>
      </c>
      <c r="F311" s="155" t="s">
        <v>166</v>
      </c>
      <c r="H311" s="156">
        <v>1</v>
      </c>
      <c r="I311" s="157"/>
      <c r="L311" s="153"/>
      <c r="M311" s="158"/>
      <c r="U311" s="334"/>
      <c r="V311" s="1" t="str">
        <f t="shared" si="3"/>
        <v/>
      </c>
      <c r="AT311" s="154" t="s">
        <v>163</v>
      </c>
      <c r="AU311" s="154" t="s">
        <v>88</v>
      </c>
      <c r="AV311" s="13" t="s">
        <v>159</v>
      </c>
      <c r="AW311" s="13" t="s">
        <v>36</v>
      </c>
      <c r="AX311" s="13" t="s">
        <v>82</v>
      </c>
      <c r="AY311" s="154" t="s">
        <v>151</v>
      </c>
    </row>
    <row r="312" spans="2:65" s="1" customFormat="1" ht="21.75" customHeight="1" x14ac:dyDescent="0.2">
      <c r="B312" s="33"/>
      <c r="C312" s="129" t="s">
        <v>443</v>
      </c>
      <c r="D312" s="129" t="s">
        <v>154</v>
      </c>
      <c r="E312" s="130" t="s">
        <v>444</v>
      </c>
      <c r="F312" s="131" t="s">
        <v>445</v>
      </c>
      <c r="G312" s="132" t="s">
        <v>318</v>
      </c>
      <c r="H312" s="133">
        <v>2.5</v>
      </c>
      <c r="I312" s="134"/>
      <c r="J312" s="135">
        <f>ROUND(I312*H312,2)</f>
        <v>0</v>
      </c>
      <c r="K312" s="131" t="s">
        <v>158</v>
      </c>
      <c r="L312" s="33"/>
      <c r="M312" s="136" t="s">
        <v>19</v>
      </c>
      <c r="N312" s="137" t="s">
        <v>47</v>
      </c>
      <c r="P312" s="138">
        <f>O312*H312</f>
        <v>0</v>
      </c>
      <c r="Q312" s="138">
        <v>0</v>
      </c>
      <c r="R312" s="138">
        <f>Q312*H312</f>
        <v>0</v>
      </c>
      <c r="S312" s="138">
        <v>8.9999999999999993E-3</v>
      </c>
      <c r="T312" s="138">
        <f>S312*H312</f>
        <v>2.2499999999999999E-2</v>
      </c>
      <c r="U312" s="331" t="s">
        <v>19</v>
      </c>
      <c r="V312" s="1" t="str">
        <f t="shared" si="3"/>
        <v/>
      </c>
      <c r="AR312" s="140" t="s">
        <v>159</v>
      </c>
      <c r="AT312" s="140" t="s">
        <v>154</v>
      </c>
      <c r="AU312" s="140" t="s">
        <v>88</v>
      </c>
      <c r="AY312" s="18" t="s">
        <v>151</v>
      </c>
      <c r="BE312" s="141">
        <f>IF(N312="základní",J312,0)</f>
        <v>0</v>
      </c>
      <c r="BF312" s="141">
        <f>IF(N312="snížená",J312,0)</f>
        <v>0</v>
      </c>
      <c r="BG312" s="141">
        <f>IF(N312="zákl. přenesená",J312,0)</f>
        <v>0</v>
      </c>
      <c r="BH312" s="141">
        <f>IF(N312="sníž. přenesená",J312,0)</f>
        <v>0</v>
      </c>
      <c r="BI312" s="141">
        <f>IF(N312="nulová",J312,0)</f>
        <v>0</v>
      </c>
      <c r="BJ312" s="18" t="s">
        <v>88</v>
      </c>
      <c r="BK312" s="141">
        <f>ROUND(I312*H312,2)</f>
        <v>0</v>
      </c>
      <c r="BL312" s="18" t="s">
        <v>159</v>
      </c>
      <c r="BM312" s="140" t="s">
        <v>446</v>
      </c>
    </row>
    <row r="313" spans="2:65" s="1" customFormat="1" ht="11.25" x14ac:dyDescent="0.2">
      <c r="B313" s="33"/>
      <c r="D313" s="142" t="s">
        <v>161</v>
      </c>
      <c r="F313" s="143" t="s">
        <v>447</v>
      </c>
      <c r="I313" s="144"/>
      <c r="L313" s="33"/>
      <c r="M313" s="145"/>
      <c r="U313" s="332"/>
      <c r="V313" s="1" t="str">
        <f t="shared" si="3"/>
        <v/>
      </c>
      <c r="AT313" s="18" t="s">
        <v>161</v>
      </c>
      <c r="AU313" s="18" t="s">
        <v>88</v>
      </c>
    </row>
    <row r="314" spans="2:65" s="12" customFormat="1" ht="11.25" x14ac:dyDescent="0.2">
      <c r="B314" s="146"/>
      <c r="D314" s="147" t="s">
        <v>163</v>
      </c>
      <c r="E314" s="148" t="s">
        <v>19</v>
      </c>
      <c r="F314" s="149" t="s">
        <v>448</v>
      </c>
      <c r="H314" s="150">
        <v>2.5</v>
      </c>
      <c r="I314" s="151"/>
      <c r="L314" s="146"/>
      <c r="M314" s="152"/>
      <c r="U314" s="333"/>
      <c r="V314" s="1" t="str">
        <f t="shared" si="3"/>
        <v/>
      </c>
      <c r="AT314" s="148" t="s">
        <v>163</v>
      </c>
      <c r="AU314" s="148" t="s">
        <v>88</v>
      </c>
      <c r="AV314" s="12" t="s">
        <v>88</v>
      </c>
      <c r="AW314" s="12" t="s">
        <v>36</v>
      </c>
      <c r="AX314" s="12" t="s">
        <v>75</v>
      </c>
      <c r="AY314" s="148" t="s">
        <v>151</v>
      </c>
    </row>
    <row r="315" spans="2:65" s="13" customFormat="1" ht="11.25" x14ac:dyDescent="0.2">
      <c r="B315" s="153"/>
      <c r="D315" s="147" t="s">
        <v>163</v>
      </c>
      <c r="E315" s="154" t="s">
        <v>19</v>
      </c>
      <c r="F315" s="155" t="s">
        <v>166</v>
      </c>
      <c r="H315" s="156">
        <v>2.5</v>
      </c>
      <c r="I315" s="157"/>
      <c r="L315" s="153"/>
      <c r="M315" s="158"/>
      <c r="U315" s="334"/>
      <c r="V315" s="1" t="str">
        <f t="shared" si="3"/>
        <v/>
      </c>
      <c r="AT315" s="154" t="s">
        <v>163</v>
      </c>
      <c r="AU315" s="154" t="s">
        <v>88</v>
      </c>
      <c r="AV315" s="13" t="s">
        <v>159</v>
      </c>
      <c r="AW315" s="13" t="s">
        <v>36</v>
      </c>
      <c r="AX315" s="13" t="s">
        <v>82</v>
      </c>
      <c r="AY315" s="154" t="s">
        <v>151</v>
      </c>
    </row>
    <row r="316" spans="2:65" s="1" customFormat="1" ht="16.5" customHeight="1" x14ac:dyDescent="0.2">
      <c r="B316" s="33"/>
      <c r="C316" s="129" t="s">
        <v>449</v>
      </c>
      <c r="D316" s="129" t="s">
        <v>154</v>
      </c>
      <c r="E316" s="130" t="s">
        <v>450</v>
      </c>
      <c r="F316" s="131" t="s">
        <v>451</v>
      </c>
      <c r="G316" s="132" t="s">
        <v>318</v>
      </c>
      <c r="H316" s="133">
        <v>69.400000000000006</v>
      </c>
      <c r="I316" s="134"/>
      <c r="J316" s="135">
        <f>ROUND(I316*H316,2)</f>
        <v>0</v>
      </c>
      <c r="K316" s="131" t="s">
        <v>158</v>
      </c>
      <c r="L316" s="33"/>
      <c r="M316" s="136" t="s">
        <v>19</v>
      </c>
      <c r="N316" s="137" t="s">
        <v>47</v>
      </c>
      <c r="P316" s="138">
        <f>O316*H316</f>
        <v>0</v>
      </c>
      <c r="Q316" s="138">
        <v>3.0000000000000001E-5</v>
      </c>
      <c r="R316" s="138">
        <f>Q316*H316</f>
        <v>2.0820000000000001E-3</v>
      </c>
      <c r="S316" s="138">
        <v>3.0000000000000001E-3</v>
      </c>
      <c r="T316" s="138">
        <f>S316*H316</f>
        <v>0.20820000000000002</v>
      </c>
      <c r="U316" s="331" t="s">
        <v>19</v>
      </c>
      <c r="V316" s="1" t="str">
        <f t="shared" si="3"/>
        <v/>
      </c>
      <c r="AR316" s="140" t="s">
        <v>159</v>
      </c>
      <c r="AT316" s="140" t="s">
        <v>154</v>
      </c>
      <c r="AU316" s="140" t="s">
        <v>88</v>
      </c>
      <c r="AY316" s="18" t="s">
        <v>151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8" t="s">
        <v>88</v>
      </c>
      <c r="BK316" s="141">
        <f>ROUND(I316*H316,2)</f>
        <v>0</v>
      </c>
      <c r="BL316" s="18" t="s">
        <v>159</v>
      </c>
      <c r="BM316" s="140" t="s">
        <v>452</v>
      </c>
    </row>
    <row r="317" spans="2:65" s="1" customFormat="1" ht="11.25" x14ac:dyDescent="0.2">
      <c r="B317" s="33"/>
      <c r="D317" s="142" t="s">
        <v>161</v>
      </c>
      <c r="F317" s="143" t="s">
        <v>453</v>
      </c>
      <c r="I317" s="144"/>
      <c r="L317" s="33"/>
      <c r="M317" s="145"/>
      <c r="U317" s="332"/>
      <c r="V317" s="1" t="str">
        <f t="shared" si="3"/>
        <v/>
      </c>
      <c r="AT317" s="18" t="s">
        <v>161</v>
      </c>
      <c r="AU317" s="18" t="s">
        <v>88</v>
      </c>
    </row>
    <row r="318" spans="2:65" s="1" customFormat="1" ht="24.2" customHeight="1" x14ac:dyDescent="0.2">
      <c r="B318" s="33"/>
      <c r="C318" s="129" t="s">
        <v>454</v>
      </c>
      <c r="D318" s="129" t="s">
        <v>154</v>
      </c>
      <c r="E318" s="130" t="s">
        <v>455</v>
      </c>
      <c r="F318" s="131" t="s">
        <v>456</v>
      </c>
      <c r="G318" s="132" t="s">
        <v>318</v>
      </c>
      <c r="H318" s="133">
        <v>5.6</v>
      </c>
      <c r="I318" s="134"/>
      <c r="J318" s="135">
        <f>ROUND(I318*H318,2)</f>
        <v>0</v>
      </c>
      <c r="K318" s="131" t="s">
        <v>158</v>
      </c>
      <c r="L318" s="33"/>
      <c r="M318" s="136" t="s">
        <v>19</v>
      </c>
      <c r="N318" s="137" t="s">
        <v>47</v>
      </c>
      <c r="P318" s="138">
        <f>O318*H318</f>
        <v>0</v>
      </c>
      <c r="Q318" s="138">
        <v>0</v>
      </c>
      <c r="R318" s="138">
        <f>Q318*H318</f>
        <v>0</v>
      </c>
      <c r="S318" s="138">
        <v>6.5000000000000002E-2</v>
      </c>
      <c r="T318" s="138">
        <f>S318*H318</f>
        <v>0.36399999999999999</v>
      </c>
      <c r="U318" s="331" t="s">
        <v>19</v>
      </c>
      <c r="V318" s="1" t="str">
        <f t="shared" si="3"/>
        <v/>
      </c>
      <c r="AR318" s="140" t="s">
        <v>159</v>
      </c>
      <c r="AT318" s="140" t="s">
        <v>154</v>
      </c>
      <c r="AU318" s="140" t="s">
        <v>88</v>
      </c>
      <c r="AY318" s="18" t="s">
        <v>151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8" t="s">
        <v>88</v>
      </c>
      <c r="BK318" s="141">
        <f>ROUND(I318*H318,2)</f>
        <v>0</v>
      </c>
      <c r="BL318" s="18" t="s">
        <v>159</v>
      </c>
      <c r="BM318" s="140" t="s">
        <v>457</v>
      </c>
    </row>
    <row r="319" spans="2:65" s="1" customFormat="1" ht="11.25" x14ac:dyDescent="0.2">
      <c r="B319" s="33"/>
      <c r="D319" s="142" t="s">
        <v>161</v>
      </c>
      <c r="F319" s="143" t="s">
        <v>458</v>
      </c>
      <c r="I319" s="144"/>
      <c r="L319" s="33"/>
      <c r="M319" s="145"/>
      <c r="U319" s="332"/>
      <c r="V319" s="1" t="str">
        <f t="shared" si="3"/>
        <v/>
      </c>
      <c r="AT319" s="18" t="s">
        <v>161</v>
      </c>
      <c r="AU319" s="18" t="s">
        <v>88</v>
      </c>
    </row>
    <row r="320" spans="2:65" s="14" customFormat="1" ht="11.25" x14ac:dyDescent="0.2">
      <c r="B320" s="159"/>
      <c r="D320" s="147" t="s">
        <v>163</v>
      </c>
      <c r="E320" s="160" t="s">
        <v>19</v>
      </c>
      <c r="F320" s="161" t="s">
        <v>459</v>
      </c>
      <c r="H320" s="160" t="s">
        <v>19</v>
      </c>
      <c r="I320" s="162"/>
      <c r="L320" s="159"/>
      <c r="M320" s="163"/>
      <c r="U320" s="335"/>
      <c r="V320" s="1" t="str">
        <f t="shared" si="3"/>
        <v/>
      </c>
      <c r="AT320" s="160" t="s">
        <v>163</v>
      </c>
      <c r="AU320" s="160" t="s">
        <v>88</v>
      </c>
      <c r="AV320" s="14" t="s">
        <v>82</v>
      </c>
      <c r="AW320" s="14" t="s">
        <v>36</v>
      </c>
      <c r="AX320" s="14" t="s">
        <v>75</v>
      </c>
      <c r="AY320" s="160" t="s">
        <v>151</v>
      </c>
    </row>
    <row r="321" spans="2:65" s="12" customFormat="1" ht="11.25" x14ac:dyDescent="0.2">
      <c r="B321" s="146"/>
      <c r="D321" s="147" t="s">
        <v>163</v>
      </c>
      <c r="E321" s="148" t="s">
        <v>19</v>
      </c>
      <c r="F321" s="149" t="s">
        <v>460</v>
      </c>
      <c r="H321" s="150">
        <v>5.6</v>
      </c>
      <c r="I321" s="151"/>
      <c r="L321" s="146"/>
      <c r="M321" s="152"/>
      <c r="U321" s="333"/>
      <c r="V321" s="1" t="str">
        <f t="shared" si="3"/>
        <v/>
      </c>
      <c r="AT321" s="148" t="s">
        <v>163</v>
      </c>
      <c r="AU321" s="148" t="s">
        <v>88</v>
      </c>
      <c r="AV321" s="12" t="s">
        <v>88</v>
      </c>
      <c r="AW321" s="12" t="s">
        <v>36</v>
      </c>
      <c r="AX321" s="12" t="s">
        <v>75</v>
      </c>
      <c r="AY321" s="148" t="s">
        <v>151</v>
      </c>
    </row>
    <row r="322" spans="2:65" s="13" customFormat="1" ht="11.25" x14ac:dyDescent="0.2">
      <c r="B322" s="153"/>
      <c r="D322" s="147" t="s">
        <v>163</v>
      </c>
      <c r="E322" s="154" t="s">
        <v>19</v>
      </c>
      <c r="F322" s="155" t="s">
        <v>166</v>
      </c>
      <c r="H322" s="156">
        <v>5.6</v>
      </c>
      <c r="I322" s="157"/>
      <c r="L322" s="153"/>
      <c r="M322" s="158"/>
      <c r="U322" s="334"/>
      <c r="V322" s="1" t="str">
        <f t="shared" si="3"/>
        <v/>
      </c>
      <c r="AT322" s="154" t="s">
        <v>163</v>
      </c>
      <c r="AU322" s="154" t="s">
        <v>88</v>
      </c>
      <c r="AV322" s="13" t="s">
        <v>159</v>
      </c>
      <c r="AW322" s="13" t="s">
        <v>36</v>
      </c>
      <c r="AX322" s="13" t="s">
        <v>82</v>
      </c>
      <c r="AY322" s="154" t="s">
        <v>151</v>
      </c>
    </row>
    <row r="323" spans="2:65" s="1" customFormat="1" ht="21.75" customHeight="1" x14ac:dyDescent="0.2">
      <c r="B323" s="33"/>
      <c r="C323" s="129" t="s">
        <v>461</v>
      </c>
      <c r="D323" s="129" t="s">
        <v>154</v>
      </c>
      <c r="E323" s="130" t="s">
        <v>462</v>
      </c>
      <c r="F323" s="131" t="s">
        <v>463</v>
      </c>
      <c r="G323" s="132" t="s">
        <v>157</v>
      </c>
      <c r="H323" s="133">
        <v>56.22</v>
      </c>
      <c r="I323" s="134"/>
      <c r="J323" s="135">
        <f>ROUND(I323*H323,2)</f>
        <v>0</v>
      </c>
      <c r="K323" s="131" t="s">
        <v>158</v>
      </c>
      <c r="L323" s="33"/>
      <c r="M323" s="136" t="s">
        <v>19</v>
      </c>
      <c r="N323" s="137" t="s">
        <v>47</v>
      </c>
      <c r="P323" s="138">
        <f>O323*H323</f>
        <v>0</v>
      </c>
      <c r="Q323" s="138">
        <v>0</v>
      </c>
      <c r="R323" s="138">
        <f>Q323*H323</f>
        <v>0</v>
      </c>
      <c r="S323" s="138">
        <v>0.01</v>
      </c>
      <c r="T323" s="138">
        <f>S323*H323</f>
        <v>0.56220000000000003</v>
      </c>
      <c r="U323" s="331" t="s">
        <v>19</v>
      </c>
      <c r="V323" s="1" t="str">
        <f t="shared" si="3"/>
        <v/>
      </c>
      <c r="AR323" s="140" t="s">
        <v>159</v>
      </c>
      <c r="AT323" s="140" t="s">
        <v>154</v>
      </c>
      <c r="AU323" s="140" t="s">
        <v>88</v>
      </c>
      <c r="AY323" s="18" t="s">
        <v>151</v>
      </c>
      <c r="BE323" s="141">
        <f>IF(N323="základní",J323,0)</f>
        <v>0</v>
      </c>
      <c r="BF323" s="141">
        <f>IF(N323="snížená",J323,0)</f>
        <v>0</v>
      </c>
      <c r="BG323" s="141">
        <f>IF(N323="zákl. přenesená",J323,0)</f>
        <v>0</v>
      </c>
      <c r="BH323" s="141">
        <f>IF(N323="sníž. přenesená",J323,0)</f>
        <v>0</v>
      </c>
      <c r="BI323" s="141">
        <f>IF(N323="nulová",J323,0)</f>
        <v>0</v>
      </c>
      <c r="BJ323" s="18" t="s">
        <v>88</v>
      </c>
      <c r="BK323" s="141">
        <f>ROUND(I323*H323,2)</f>
        <v>0</v>
      </c>
      <c r="BL323" s="18" t="s">
        <v>159</v>
      </c>
      <c r="BM323" s="140" t="s">
        <v>464</v>
      </c>
    </row>
    <row r="324" spans="2:65" s="1" customFormat="1" ht="11.25" x14ac:dyDescent="0.2">
      <c r="B324" s="33"/>
      <c r="D324" s="142" t="s">
        <v>161</v>
      </c>
      <c r="F324" s="143" t="s">
        <v>465</v>
      </c>
      <c r="I324" s="144"/>
      <c r="L324" s="33"/>
      <c r="M324" s="145"/>
      <c r="U324" s="332"/>
      <c r="V324" s="1" t="str">
        <f t="shared" si="3"/>
        <v/>
      </c>
      <c r="AT324" s="18" t="s">
        <v>161</v>
      </c>
      <c r="AU324" s="18" t="s">
        <v>88</v>
      </c>
    </row>
    <row r="325" spans="2:65" s="14" customFormat="1" ht="11.25" x14ac:dyDescent="0.2">
      <c r="B325" s="159"/>
      <c r="D325" s="147" t="s">
        <v>163</v>
      </c>
      <c r="E325" s="160" t="s">
        <v>19</v>
      </c>
      <c r="F325" s="161" t="s">
        <v>278</v>
      </c>
      <c r="H325" s="160" t="s">
        <v>19</v>
      </c>
      <c r="I325" s="162"/>
      <c r="L325" s="159"/>
      <c r="M325" s="163"/>
      <c r="U325" s="335"/>
      <c r="V325" s="1" t="str">
        <f t="shared" si="3"/>
        <v/>
      </c>
      <c r="AT325" s="160" t="s">
        <v>163</v>
      </c>
      <c r="AU325" s="160" t="s">
        <v>88</v>
      </c>
      <c r="AV325" s="14" t="s">
        <v>82</v>
      </c>
      <c r="AW325" s="14" t="s">
        <v>36</v>
      </c>
      <c r="AX325" s="14" t="s">
        <v>75</v>
      </c>
      <c r="AY325" s="160" t="s">
        <v>151</v>
      </c>
    </row>
    <row r="326" spans="2:65" s="12" customFormat="1" ht="11.25" x14ac:dyDescent="0.2">
      <c r="B326" s="146"/>
      <c r="D326" s="147" t="s">
        <v>163</v>
      </c>
      <c r="E326" s="148" t="s">
        <v>19</v>
      </c>
      <c r="F326" s="149" t="s">
        <v>466</v>
      </c>
      <c r="H326" s="150">
        <v>17.489999999999998</v>
      </c>
      <c r="I326" s="151"/>
      <c r="L326" s="146"/>
      <c r="M326" s="152"/>
      <c r="U326" s="333"/>
      <c r="V326" s="1" t="str">
        <f t="shared" si="3"/>
        <v/>
      </c>
      <c r="AT326" s="148" t="s">
        <v>163</v>
      </c>
      <c r="AU326" s="148" t="s">
        <v>88</v>
      </c>
      <c r="AV326" s="12" t="s">
        <v>88</v>
      </c>
      <c r="AW326" s="12" t="s">
        <v>36</v>
      </c>
      <c r="AX326" s="12" t="s">
        <v>75</v>
      </c>
      <c r="AY326" s="148" t="s">
        <v>151</v>
      </c>
    </row>
    <row r="327" spans="2:65" s="12" customFormat="1" ht="11.25" x14ac:dyDescent="0.2">
      <c r="B327" s="146"/>
      <c r="D327" s="147" t="s">
        <v>163</v>
      </c>
      <c r="E327" s="148" t="s">
        <v>19</v>
      </c>
      <c r="F327" s="149" t="s">
        <v>467</v>
      </c>
      <c r="H327" s="150">
        <v>28.08</v>
      </c>
      <c r="I327" s="151"/>
      <c r="L327" s="146"/>
      <c r="M327" s="152"/>
      <c r="U327" s="333"/>
      <c r="V327" s="1" t="str">
        <f t="shared" si="3"/>
        <v/>
      </c>
      <c r="AT327" s="148" t="s">
        <v>163</v>
      </c>
      <c r="AU327" s="148" t="s">
        <v>88</v>
      </c>
      <c r="AV327" s="12" t="s">
        <v>88</v>
      </c>
      <c r="AW327" s="12" t="s">
        <v>36</v>
      </c>
      <c r="AX327" s="12" t="s">
        <v>75</v>
      </c>
      <c r="AY327" s="148" t="s">
        <v>151</v>
      </c>
    </row>
    <row r="328" spans="2:65" s="12" customFormat="1" ht="11.25" x14ac:dyDescent="0.2">
      <c r="B328" s="146"/>
      <c r="D328" s="147" t="s">
        <v>163</v>
      </c>
      <c r="E328" s="148" t="s">
        <v>19</v>
      </c>
      <c r="F328" s="149" t="s">
        <v>468</v>
      </c>
      <c r="H328" s="150">
        <v>9.01</v>
      </c>
      <c r="I328" s="151"/>
      <c r="L328" s="146"/>
      <c r="M328" s="152"/>
      <c r="U328" s="333"/>
      <c r="V328" s="1" t="str">
        <f t="shared" si="3"/>
        <v/>
      </c>
      <c r="AT328" s="148" t="s">
        <v>163</v>
      </c>
      <c r="AU328" s="148" t="s">
        <v>88</v>
      </c>
      <c r="AV328" s="12" t="s">
        <v>88</v>
      </c>
      <c r="AW328" s="12" t="s">
        <v>36</v>
      </c>
      <c r="AX328" s="12" t="s">
        <v>75</v>
      </c>
      <c r="AY328" s="148" t="s">
        <v>151</v>
      </c>
    </row>
    <row r="329" spans="2:65" s="12" customFormat="1" ht="11.25" x14ac:dyDescent="0.2">
      <c r="B329" s="146"/>
      <c r="D329" s="147" t="s">
        <v>163</v>
      </c>
      <c r="E329" s="148" t="s">
        <v>19</v>
      </c>
      <c r="F329" s="149" t="s">
        <v>469</v>
      </c>
      <c r="H329" s="150">
        <v>1.64</v>
      </c>
      <c r="I329" s="151"/>
      <c r="L329" s="146"/>
      <c r="M329" s="152"/>
      <c r="U329" s="333"/>
      <c r="V329" s="1" t="str">
        <f t="shared" si="3"/>
        <v/>
      </c>
      <c r="AT329" s="148" t="s">
        <v>163</v>
      </c>
      <c r="AU329" s="148" t="s">
        <v>88</v>
      </c>
      <c r="AV329" s="12" t="s">
        <v>88</v>
      </c>
      <c r="AW329" s="12" t="s">
        <v>36</v>
      </c>
      <c r="AX329" s="12" t="s">
        <v>75</v>
      </c>
      <c r="AY329" s="148" t="s">
        <v>151</v>
      </c>
    </row>
    <row r="330" spans="2:65" s="13" customFormat="1" ht="11.25" x14ac:dyDescent="0.2">
      <c r="B330" s="153"/>
      <c r="D330" s="147" t="s">
        <v>163</v>
      </c>
      <c r="E330" s="154" t="s">
        <v>19</v>
      </c>
      <c r="F330" s="155" t="s">
        <v>166</v>
      </c>
      <c r="H330" s="156">
        <v>56.22</v>
      </c>
      <c r="I330" s="157"/>
      <c r="L330" s="153"/>
      <c r="M330" s="158"/>
      <c r="U330" s="334"/>
      <c r="V330" s="1" t="str">
        <f t="shared" si="3"/>
        <v/>
      </c>
      <c r="AT330" s="154" t="s">
        <v>163</v>
      </c>
      <c r="AU330" s="154" t="s">
        <v>88</v>
      </c>
      <c r="AV330" s="13" t="s">
        <v>159</v>
      </c>
      <c r="AW330" s="13" t="s">
        <v>36</v>
      </c>
      <c r="AX330" s="13" t="s">
        <v>82</v>
      </c>
      <c r="AY330" s="154" t="s">
        <v>151</v>
      </c>
    </row>
    <row r="331" spans="2:65" s="1" customFormat="1" ht="24.2" customHeight="1" x14ac:dyDescent="0.2">
      <c r="B331" s="33"/>
      <c r="C331" s="129" t="s">
        <v>470</v>
      </c>
      <c r="D331" s="129" t="s">
        <v>154</v>
      </c>
      <c r="E331" s="130" t="s">
        <v>471</v>
      </c>
      <c r="F331" s="131" t="s">
        <v>472</v>
      </c>
      <c r="G331" s="132" t="s">
        <v>157</v>
      </c>
      <c r="H331" s="133">
        <v>167.53200000000001</v>
      </c>
      <c r="I331" s="134"/>
      <c r="J331" s="135">
        <f>ROUND(I331*H331,2)</f>
        <v>0</v>
      </c>
      <c r="K331" s="131" t="s">
        <v>158</v>
      </c>
      <c r="L331" s="33"/>
      <c r="M331" s="136" t="s">
        <v>19</v>
      </c>
      <c r="N331" s="137" t="s">
        <v>47</v>
      </c>
      <c r="P331" s="138">
        <f>O331*H331</f>
        <v>0</v>
      </c>
      <c r="Q331" s="138">
        <v>0</v>
      </c>
      <c r="R331" s="138">
        <f>Q331*H331</f>
        <v>0</v>
      </c>
      <c r="S331" s="138">
        <v>0.01</v>
      </c>
      <c r="T331" s="138">
        <f>S331*H331</f>
        <v>1.6753200000000001</v>
      </c>
      <c r="U331" s="331" t="s">
        <v>19</v>
      </c>
      <c r="V331" s="1" t="str">
        <f t="shared" si="3"/>
        <v/>
      </c>
      <c r="AR331" s="140" t="s">
        <v>159</v>
      </c>
      <c r="AT331" s="140" t="s">
        <v>154</v>
      </c>
      <c r="AU331" s="140" t="s">
        <v>88</v>
      </c>
      <c r="AY331" s="18" t="s">
        <v>151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8" t="s">
        <v>88</v>
      </c>
      <c r="BK331" s="141">
        <f>ROUND(I331*H331,2)</f>
        <v>0</v>
      </c>
      <c r="BL331" s="18" t="s">
        <v>159</v>
      </c>
      <c r="BM331" s="140" t="s">
        <v>473</v>
      </c>
    </row>
    <row r="332" spans="2:65" s="1" customFormat="1" ht="11.25" x14ac:dyDescent="0.2">
      <c r="B332" s="33"/>
      <c r="D332" s="142" t="s">
        <v>161</v>
      </c>
      <c r="F332" s="143" t="s">
        <v>474</v>
      </c>
      <c r="I332" s="144"/>
      <c r="L332" s="33"/>
      <c r="M332" s="145"/>
      <c r="U332" s="332"/>
      <c r="V332" s="1" t="str">
        <f t="shared" si="3"/>
        <v/>
      </c>
      <c r="AT332" s="18" t="s">
        <v>161</v>
      </c>
      <c r="AU332" s="18" t="s">
        <v>88</v>
      </c>
    </row>
    <row r="333" spans="2:65" s="14" customFormat="1" ht="11.25" x14ac:dyDescent="0.2">
      <c r="B333" s="159"/>
      <c r="D333" s="147" t="s">
        <v>163</v>
      </c>
      <c r="E333" s="160" t="s">
        <v>19</v>
      </c>
      <c r="F333" s="161" t="s">
        <v>278</v>
      </c>
      <c r="H333" s="160" t="s">
        <v>19</v>
      </c>
      <c r="I333" s="162"/>
      <c r="L333" s="159"/>
      <c r="M333" s="163"/>
      <c r="U333" s="335"/>
      <c r="V333" s="1" t="str">
        <f t="shared" si="3"/>
        <v/>
      </c>
      <c r="AT333" s="160" t="s">
        <v>163</v>
      </c>
      <c r="AU333" s="160" t="s">
        <v>88</v>
      </c>
      <c r="AV333" s="14" t="s">
        <v>82</v>
      </c>
      <c r="AW333" s="14" t="s">
        <v>36</v>
      </c>
      <c r="AX333" s="14" t="s">
        <v>75</v>
      </c>
      <c r="AY333" s="160" t="s">
        <v>151</v>
      </c>
    </row>
    <row r="334" spans="2:65" s="12" customFormat="1" ht="11.25" x14ac:dyDescent="0.2">
      <c r="B334" s="146"/>
      <c r="D334" s="147" t="s">
        <v>163</v>
      </c>
      <c r="E334" s="148" t="s">
        <v>19</v>
      </c>
      <c r="F334" s="149" t="s">
        <v>475</v>
      </c>
      <c r="H334" s="150">
        <v>9.0839999999999996</v>
      </c>
      <c r="I334" s="151"/>
      <c r="L334" s="146"/>
      <c r="M334" s="152"/>
      <c r="U334" s="333"/>
      <c r="V334" s="1" t="str">
        <f t="shared" si="3"/>
        <v/>
      </c>
      <c r="AT334" s="148" t="s">
        <v>163</v>
      </c>
      <c r="AU334" s="148" t="s">
        <v>88</v>
      </c>
      <c r="AV334" s="12" t="s">
        <v>88</v>
      </c>
      <c r="AW334" s="12" t="s">
        <v>36</v>
      </c>
      <c r="AX334" s="12" t="s">
        <v>75</v>
      </c>
      <c r="AY334" s="148" t="s">
        <v>151</v>
      </c>
    </row>
    <row r="335" spans="2:65" s="12" customFormat="1" ht="11.25" x14ac:dyDescent="0.2">
      <c r="B335" s="146"/>
      <c r="D335" s="147" t="s">
        <v>163</v>
      </c>
      <c r="E335" s="148" t="s">
        <v>19</v>
      </c>
      <c r="F335" s="149" t="s">
        <v>476</v>
      </c>
      <c r="H335" s="150">
        <v>54.017000000000003</v>
      </c>
      <c r="I335" s="151"/>
      <c r="L335" s="146"/>
      <c r="M335" s="152"/>
      <c r="U335" s="333"/>
      <c r="V335" s="1" t="str">
        <f t="shared" si="3"/>
        <v/>
      </c>
      <c r="AT335" s="148" t="s">
        <v>163</v>
      </c>
      <c r="AU335" s="148" t="s">
        <v>88</v>
      </c>
      <c r="AV335" s="12" t="s">
        <v>88</v>
      </c>
      <c r="AW335" s="12" t="s">
        <v>36</v>
      </c>
      <c r="AX335" s="12" t="s">
        <v>75</v>
      </c>
      <c r="AY335" s="148" t="s">
        <v>151</v>
      </c>
    </row>
    <row r="336" spans="2:65" s="12" customFormat="1" ht="11.25" x14ac:dyDescent="0.2">
      <c r="B336" s="146"/>
      <c r="D336" s="147" t="s">
        <v>163</v>
      </c>
      <c r="E336" s="148" t="s">
        <v>19</v>
      </c>
      <c r="F336" s="149" t="s">
        <v>477</v>
      </c>
      <c r="H336" s="150">
        <v>62.170999999999999</v>
      </c>
      <c r="I336" s="151"/>
      <c r="L336" s="146"/>
      <c r="M336" s="152"/>
      <c r="U336" s="333"/>
      <c r="V336" s="1" t="str">
        <f t="shared" si="3"/>
        <v/>
      </c>
      <c r="AT336" s="148" t="s">
        <v>163</v>
      </c>
      <c r="AU336" s="148" t="s">
        <v>88</v>
      </c>
      <c r="AV336" s="12" t="s">
        <v>88</v>
      </c>
      <c r="AW336" s="12" t="s">
        <v>36</v>
      </c>
      <c r="AX336" s="12" t="s">
        <v>75</v>
      </c>
      <c r="AY336" s="148" t="s">
        <v>151</v>
      </c>
    </row>
    <row r="337" spans="2:65" s="12" customFormat="1" ht="11.25" x14ac:dyDescent="0.2">
      <c r="B337" s="146"/>
      <c r="D337" s="147" t="s">
        <v>163</v>
      </c>
      <c r="E337" s="148" t="s">
        <v>19</v>
      </c>
      <c r="F337" s="149" t="s">
        <v>478</v>
      </c>
      <c r="H337" s="150">
        <v>26.134</v>
      </c>
      <c r="I337" s="151"/>
      <c r="L337" s="146"/>
      <c r="M337" s="152"/>
      <c r="U337" s="333"/>
      <c r="V337" s="1" t="str">
        <f t="shared" si="3"/>
        <v/>
      </c>
      <c r="AT337" s="148" t="s">
        <v>163</v>
      </c>
      <c r="AU337" s="148" t="s">
        <v>88</v>
      </c>
      <c r="AV337" s="12" t="s">
        <v>88</v>
      </c>
      <c r="AW337" s="12" t="s">
        <v>36</v>
      </c>
      <c r="AX337" s="12" t="s">
        <v>75</v>
      </c>
      <c r="AY337" s="148" t="s">
        <v>151</v>
      </c>
    </row>
    <row r="338" spans="2:65" s="12" customFormat="1" ht="11.25" x14ac:dyDescent="0.2">
      <c r="B338" s="146"/>
      <c r="D338" s="147" t="s">
        <v>163</v>
      </c>
      <c r="E338" s="148" t="s">
        <v>19</v>
      </c>
      <c r="F338" s="149" t="s">
        <v>479</v>
      </c>
      <c r="H338" s="150">
        <v>2.6230000000000002</v>
      </c>
      <c r="I338" s="151"/>
      <c r="L338" s="146"/>
      <c r="M338" s="152"/>
      <c r="U338" s="333"/>
      <c r="V338" s="1" t="str">
        <f t="shared" si="3"/>
        <v/>
      </c>
      <c r="AT338" s="148" t="s">
        <v>163</v>
      </c>
      <c r="AU338" s="148" t="s">
        <v>88</v>
      </c>
      <c r="AV338" s="12" t="s">
        <v>88</v>
      </c>
      <c r="AW338" s="12" t="s">
        <v>36</v>
      </c>
      <c r="AX338" s="12" t="s">
        <v>75</v>
      </c>
      <c r="AY338" s="148" t="s">
        <v>151</v>
      </c>
    </row>
    <row r="339" spans="2:65" s="12" customFormat="1" ht="11.25" x14ac:dyDescent="0.2">
      <c r="B339" s="146"/>
      <c r="D339" s="147" t="s">
        <v>163</v>
      </c>
      <c r="E339" s="148" t="s">
        <v>19</v>
      </c>
      <c r="F339" s="149" t="s">
        <v>480</v>
      </c>
      <c r="H339" s="150">
        <v>3.9049999999999998</v>
      </c>
      <c r="I339" s="151"/>
      <c r="L339" s="146"/>
      <c r="M339" s="152"/>
      <c r="U339" s="333"/>
      <c r="V339" s="1" t="str">
        <f t="shared" si="3"/>
        <v/>
      </c>
      <c r="AT339" s="148" t="s">
        <v>163</v>
      </c>
      <c r="AU339" s="148" t="s">
        <v>88</v>
      </c>
      <c r="AV339" s="12" t="s">
        <v>88</v>
      </c>
      <c r="AW339" s="12" t="s">
        <v>36</v>
      </c>
      <c r="AX339" s="12" t="s">
        <v>75</v>
      </c>
      <c r="AY339" s="148" t="s">
        <v>151</v>
      </c>
    </row>
    <row r="340" spans="2:65" s="14" customFormat="1" ht="11.25" x14ac:dyDescent="0.2">
      <c r="B340" s="159"/>
      <c r="D340" s="147" t="s">
        <v>163</v>
      </c>
      <c r="E340" s="160" t="s">
        <v>19</v>
      </c>
      <c r="F340" s="161" t="s">
        <v>481</v>
      </c>
      <c r="H340" s="160" t="s">
        <v>19</v>
      </c>
      <c r="I340" s="162"/>
      <c r="L340" s="159"/>
      <c r="M340" s="163"/>
      <c r="U340" s="335"/>
      <c r="V340" s="1" t="str">
        <f t="shared" si="3"/>
        <v/>
      </c>
      <c r="AT340" s="160" t="s">
        <v>163</v>
      </c>
      <c r="AU340" s="160" t="s">
        <v>88</v>
      </c>
      <c r="AV340" s="14" t="s">
        <v>82</v>
      </c>
      <c r="AW340" s="14" t="s">
        <v>36</v>
      </c>
      <c r="AX340" s="14" t="s">
        <v>75</v>
      </c>
      <c r="AY340" s="160" t="s">
        <v>151</v>
      </c>
    </row>
    <row r="341" spans="2:65" s="12" customFormat="1" ht="11.25" x14ac:dyDescent="0.2">
      <c r="B341" s="146"/>
      <c r="D341" s="147" t="s">
        <v>163</v>
      </c>
      <c r="E341" s="148" t="s">
        <v>19</v>
      </c>
      <c r="F341" s="149" t="s">
        <v>482</v>
      </c>
      <c r="H341" s="150">
        <v>0.78900000000000003</v>
      </c>
      <c r="I341" s="151"/>
      <c r="L341" s="146"/>
      <c r="M341" s="152"/>
      <c r="U341" s="333"/>
      <c r="V341" s="1" t="str">
        <f t="shared" si="3"/>
        <v/>
      </c>
      <c r="AT341" s="148" t="s">
        <v>163</v>
      </c>
      <c r="AU341" s="148" t="s">
        <v>88</v>
      </c>
      <c r="AV341" s="12" t="s">
        <v>88</v>
      </c>
      <c r="AW341" s="12" t="s">
        <v>36</v>
      </c>
      <c r="AX341" s="12" t="s">
        <v>75</v>
      </c>
      <c r="AY341" s="148" t="s">
        <v>151</v>
      </c>
    </row>
    <row r="342" spans="2:65" s="12" customFormat="1" ht="11.25" x14ac:dyDescent="0.2">
      <c r="B342" s="146"/>
      <c r="D342" s="147" t="s">
        <v>163</v>
      </c>
      <c r="E342" s="148" t="s">
        <v>19</v>
      </c>
      <c r="F342" s="149" t="s">
        <v>483</v>
      </c>
      <c r="H342" s="150">
        <v>1.171</v>
      </c>
      <c r="I342" s="151"/>
      <c r="L342" s="146"/>
      <c r="M342" s="152"/>
      <c r="U342" s="333"/>
      <c r="V342" s="1" t="str">
        <f t="shared" si="3"/>
        <v/>
      </c>
      <c r="AT342" s="148" t="s">
        <v>163</v>
      </c>
      <c r="AU342" s="148" t="s">
        <v>88</v>
      </c>
      <c r="AV342" s="12" t="s">
        <v>88</v>
      </c>
      <c r="AW342" s="12" t="s">
        <v>36</v>
      </c>
      <c r="AX342" s="12" t="s">
        <v>75</v>
      </c>
      <c r="AY342" s="148" t="s">
        <v>151</v>
      </c>
    </row>
    <row r="343" spans="2:65" s="12" customFormat="1" ht="11.25" x14ac:dyDescent="0.2">
      <c r="B343" s="146"/>
      <c r="D343" s="147" t="s">
        <v>163</v>
      </c>
      <c r="E343" s="148" t="s">
        <v>19</v>
      </c>
      <c r="F343" s="149" t="s">
        <v>484</v>
      </c>
      <c r="H343" s="150">
        <v>1.179</v>
      </c>
      <c r="I343" s="151"/>
      <c r="L343" s="146"/>
      <c r="M343" s="152"/>
      <c r="U343" s="333"/>
      <c r="V343" s="1" t="str">
        <f t="shared" si="3"/>
        <v/>
      </c>
      <c r="AT343" s="148" t="s">
        <v>163</v>
      </c>
      <c r="AU343" s="148" t="s">
        <v>88</v>
      </c>
      <c r="AV343" s="12" t="s">
        <v>88</v>
      </c>
      <c r="AW343" s="12" t="s">
        <v>36</v>
      </c>
      <c r="AX343" s="12" t="s">
        <v>75</v>
      </c>
      <c r="AY343" s="148" t="s">
        <v>151</v>
      </c>
    </row>
    <row r="344" spans="2:65" s="12" customFormat="1" ht="11.25" x14ac:dyDescent="0.2">
      <c r="B344" s="146"/>
      <c r="D344" s="147" t="s">
        <v>163</v>
      </c>
      <c r="E344" s="148" t="s">
        <v>19</v>
      </c>
      <c r="F344" s="149" t="s">
        <v>485</v>
      </c>
      <c r="H344" s="150">
        <v>0.73499999999999999</v>
      </c>
      <c r="I344" s="151"/>
      <c r="L344" s="146"/>
      <c r="M344" s="152"/>
      <c r="U344" s="333"/>
      <c r="V344" s="1" t="str">
        <f t="shared" si="3"/>
        <v/>
      </c>
      <c r="AT344" s="148" t="s">
        <v>163</v>
      </c>
      <c r="AU344" s="148" t="s">
        <v>88</v>
      </c>
      <c r="AV344" s="12" t="s">
        <v>88</v>
      </c>
      <c r="AW344" s="12" t="s">
        <v>36</v>
      </c>
      <c r="AX344" s="12" t="s">
        <v>75</v>
      </c>
      <c r="AY344" s="148" t="s">
        <v>151</v>
      </c>
    </row>
    <row r="345" spans="2:65" s="12" customFormat="1" ht="11.25" x14ac:dyDescent="0.2">
      <c r="B345" s="146"/>
      <c r="D345" s="147" t="s">
        <v>163</v>
      </c>
      <c r="E345" s="148" t="s">
        <v>19</v>
      </c>
      <c r="F345" s="149" t="s">
        <v>486</v>
      </c>
      <c r="H345" s="150">
        <v>2.82</v>
      </c>
      <c r="I345" s="151"/>
      <c r="L345" s="146"/>
      <c r="M345" s="152"/>
      <c r="U345" s="333"/>
      <c r="V345" s="1" t="str">
        <f t="shared" si="3"/>
        <v/>
      </c>
      <c r="AT345" s="148" t="s">
        <v>163</v>
      </c>
      <c r="AU345" s="148" t="s">
        <v>88</v>
      </c>
      <c r="AV345" s="12" t="s">
        <v>88</v>
      </c>
      <c r="AW345" s="12" t="s">
        <v>36</v>
      </c>
      <c r="AX345" s="12" t="s">
        <v>75</v>
      </c>
      <c r="AY345" s="148" t="s">
        <v>151</v>
      </c>
    </row>
    <row r="346" spans="2:65" s="12" customFormat="1" ht="11.25" x14ac:dyDescent="0.2">
      <c r="B346" s="146"/>
      <c r="D346" s="147" t="s">
        <v>163</v>
      </c>
      <c r="E346" s="148" t="s">
        <v>19</v>
      </c>
      <c r="F346" s="149" t="s">
        <v>487</v>
      </c>
      <c r="H346" s="150">
        <v>2.9039999999999999</v>
      </c>
      <c r="I346" s="151"/>
      <c r="L346" s="146"/>
      <c r="M346" s="152"/>
      <c r="U346" s="333"/>
      <c r="V346" s="1" t="str">
        <f t="shared" si="3"/>
        <v/>
      </c>
      <c r="AT346" s="148" t="s">
        <v>163</v>
      </c>
      <c r="AU346" s="148" t="s">
        <v>88</v>
      </c>
      <c r="AV346" s="12" t="s">
        <v>88</v>
      </c>
      <c r="AW346" s="12" t="s">
        <v>36</v>
      </c>
      <c r="AX346" s="12" t="s">
        <v>75</v>
      </c>
      <c r="AY346" s="148" t="s">
        <v>151</v>
      </c>
    </row>
    <row r="347" spans="2:65" s="13" customFormat="1" ht="11.25" x14ac:dyDescent="0.2">
      <c r="B347" s="153"/>
      <c r="D347" s="147" t="s">
        <v>163</v>
      </c>
      <c r="E347" s="154" t="s">
        <v>19</v>
      </c>
      <c r="F347" s="155" t="s">
        <v>166</v>
      </c>
      <c r="H347" s="156">
        <v>167.53200000000001</v>
      </c>
      <c r="I347" s="157"/>
      <c r="L347" s="153"/>
      <c r="M347" s="158"/>
      <c r="U347" s="334"/>
      <c r="V347" s="1" t="str">
        <f t="shared" si="3"/>
        <v/>
      </c>
      <c r="AT347" s="154" t="s">
        <v>163</v>
      </c>
      <c r="AU347" s="154" t="s">
        <v>88</v>
      </c>
      <c r="AV347" s="13" t="s">
        <v>159</v>
      </c>
      <c r="AW347" s="13" t="s">
        <v>36</v>
      </c>
      <c r="AX347" s="13" t="s">
        <v>82</v>
      </c>
      <c r="AY347" s="154" t="s">
        <v>151</v>
      </c>
    </row>
    <row r="348" spans="2:65" s="1" customFormat="1" ht="24.2" customHeight="1" x14ac:dyDescent="0.2">
      <c r="B348" s="33"/>
      <c r="C348" s="129" t="s">
        <v>488</v>
      </c>
      <c r="D348" s="129" t="s">
        <v>154</v>
      </c>
      <c r="E348" s="130" t="s">
        <v>489</v>
      </c>
      <c r="F348" s="131" t="s">
        <v>490</v>
      </c>
      <c r="G348" s="132" t="s">
        <v>157</v>
      </c>
      <c r="H348" s="133">
        <v>6.4130000000000003</v>
      </c>
      <c r="I348" s="134"/>
      <c r="J348" s="135">
        <f>ROUND(I348*H348,2)</f>
        <v>0</v>
      </c>
      <c r="K348" s="131" t="s">
        <v>158</v>
      </c>
      <c r="L348" s="33"/>
      <c r="M348" s="136" t="s">
        <v>19</v>
      </c>
      <c r="N348" s="137" t="s">
        <v>47</v>
      </c>
      <c r="P348" s="138">
        <f>O348*H348</f>
        <v>0</v>
      </c>
      <c r="Q348" s="138">
        <v>0</v>
      </c>
      <c r="R348" s="138">
        <f>Q348*H348</f>
        <v>0</v>
      </c>
      <c r="S348" s="138">
        <v>6.8000000000000005E-2</v>
      </c>
      <c r="T348" s="138">
        <f>S348*H348</f>
        <v>0.43608400000000003</v>
      </c>
      <c r="U348" s="331" t="s">
        <v>19</v>
      </c>
      <c r="V348" s="1" t="str">
        <f t="shared" si="3"/>
        <v/>
      </c>
      <c r="AR348" s="140" t="s">
        <v>159</v>
      </c>
      <c r="AT348" s="140" t="s">
        <v>154</v>
      </c>
      <c r="AU348" s="140" t="s">
        <v>88</v>
      </c>
      <c r="AY348" s="18" t="s">
        <v>151</v>
      </c>
      <c r="BE348" s="141">
        <f>IF(N348="základní",J348,0)</f>
        <v>0</v>
      </c>
      <c r="BF348" s="141">
        <f>IF(N348="snížená",J348,0)</f>
        <v>0</v>
      </c>
      <c r="BG348" s="141">
        <f>IF(N348="zákl. přenesená",J348,0)</f>
        <v>0</v>
      </c>
      <c r="BH348" s="141">
        <f>IF(N348="sníž. přenesená",J348,0)</f>
        <v>0</v>
      </c>
      <c r="BI348" s="141">
        <f>IF(N348="nulová",J348,0)</f>
        <v>0</v>
      </c>
      <c r="BJ348" s="18" t="s">
        <v>88</v>
      </c>
      <c r="BK348" s="141">
        <f>ROUND(I348*H348,2)</f>
        <v>0</v>
      </c>
      <c r="BL348" s="18" t="s">
        <v>159</v>
      </c>
      <c r="BM348" s="140" t="s">
        <v>491</v>
      </c>
    </row>
    <row r="349" spans="2:65" s="1" customFormat="1" ht="11.25" x14ac:dyDescent="0.2">
      <c r="B349" s="33"/>
      <c r="D349" s="142" t="s">
        <v>161</v>
      </c>
      <c r="F349" s="143" t="s">
        <v>492</v>
      </c>
      <c r="I349" s="144"/>
      <c r="L349" s="33"/>
      <c r="M349" s="145"/>
      <c r="U349" s="332"/>
      <c r="V349" s="1" t="str">
        <f t="shared" si="3"/>
        <v/>
      </c>
      <c r="AT349" s="18" t="s">
        <v>161</v>
      </c>
      <c r="AU349" s="18" t="s">
        <v>88</v>
      </c>
    </row>
    <row r="350" spans="2:65" s="14" customFormat="1" ht="11.25" x14ac:dyDescent="0.2">
      <c r="B350" s="159"/>
      <c r="D350" s="147" t="s">
        <v>163</v>
      </c>
      <c r="E350" s="160" t="s">
        <v>19</v>
      </c>
      <c r="F350" s="161" t="s">
        <v>361</v>
      </c>
      <c r="H350" s="160" t="s">
        <v>19</v>
      </c>
      <c r="I350" s="162"/>
      <c r="L350" s="159"/>
      <c r="M350" s="163"/>
      <c r="U350" s="335"/>
      <c r="V350" s="1" t="str">
        <f t="shared" si="3"/>
        <v/>
      </c>
      <c r="AT350" s="160" t="s">
        <v>163</v>
      </c>
      <c r="AU350" s="160" t="s">
        <v>88</v>
      </c>
      <c r="AV350" s="14" t="s">
        <v>82</v>
      </c>
      <c r="AW350" s="14" t="s">
        <v>36</v>
      </c>
      <c r="AX350" s="14" t="s">
        <v>75</v>
      </c>
      <c r="AY350" s="160" t="s">
        <v>151</v>
      </c>
    </row>
    <row r="351" spans="2:65" s="12" customFormat="1" ht="11.25" x14ac:dyDescent="0.2">
      <c r="B351" s="146"/>
      <c r="D351" s="147" t="s">
        <v>163</v>
      </c>
      <c r="E351" s="148" t="s">
        <v>19</v>
      </c>
      <c r="F351" s="149" t="s">
        <v>493</v>
      </c>
      <c r="H351" s="150">
        <v>4.3179999999999996</v>
      </c>
      <c r="I351" s="151"/>
      <c r="L351" s="146"/>
      <c r="M351" s="152"/>
      <c r="U351" s="333"/>
      <c r="V351" s="1" t="str">
        <f t="shared" si="3"/>
        <v/>
      </c>
      <c r="AT351" s="148" t="s">
        <v>163</v>
      </c>
      <c r="AU351" s="148" t="s">
        <v>88</v>
      </c>
      <c r="AV351" s="12" t="s">
        <v>88</v>
      </c>
      <c r="AW351" s="12" t="s">
        <v>36</v>
      </c>
      <c r="AX351" s="12" t="s">
        <v>75</v>
      </c>
      <c r="AY351" s="148" t="s">
        <v>151</v>
      </c>
    </row>
    <row r="352" spans="2:65" s="12" customFormat="1" ht="11.25" x14ac:dyDescent="0.2">
      <c r="B352" s="146"/>
      <c r="D352" s="147" t="s">
        <v>163</v>
      </c>
      <c r="E352" s="148" t="s">
        <v>19</v>
      </c>
      <c r="F352" s="149" t="s">
        <v>494</v>
      </c>
      <c r="H352" s="150">
        <v>2.0950000000000002</v>
      </c>
      <c r="I352" s="151"/>
      <c r="L352" s="146"/>
      <c r="M352" s="152"/>
      <c r="U352" s="333"/>
      <c r="V352" s="1" t="str">
        <f t="shared" si="3"/>
        <v/>
      </c>
      <c r="AT352" s="148" t="s">
        <v>163</v>
      </c>
      <c r="AU352" s="148" t="s">
        <v>88</v>
      </c>
      <c r="AV352" s="12" t="s">
        <v>88</v>
      </c>
      <c r="AW352" s="12" t="s">
        <v>36</v>
      </c>
      <c r="AX352" s="12" t="s">
        <v>75</v>
      </c>
      <c r="AY352" s="148" t="s">
        <v>151</v>
      </c>
    </row>
    <row r="353" spans="2:65" s="13" customFormat="1" ht="11.25" x14ac:dyDescent="0.2">
      <c r="B353" s="153"/>
      <c r="D353" s="147" t="s">
        <v>163</v>
      </c>
      <c r="E353" s="154" t="s">
        <v>19</v>
      </c>
      <c r="F353" s="155" t="s">
        <v>166</v>
      </c>
      <c r="H353" s="156">
        <v>6.4130000000000003</v>
      </c>
      <c r="I353" s="157"/>
      <c r="L353" s="153"/>
      <c r="M353" s="158"/>
      <c r="U353" s="334"/>
      <c r="V353" s="1" t="str">
        <f t="shared" si="3"/>
        <v/>
      </c>
      <c r="AT353" s="154" t="s">
        <v>163</v>
      </c>
      <c r="AU353" s="154" t="s">
        <v>88</v>
      </c>
      <c r="AV353" s="13" t="s">
        <v>159</v>
      </c>
      <c r="AW353" s="13" t="s">
        <v>36</v>
      </c>
      <c r="AX353" s="13" t="s">
        <v>82</v>
      </c>
      <c r="AY353" s="154" t="s">
        <v>151</v>
      </c>
    </row>
    <row r="354" spans="2:65" s="1" customFormat="1" ht="24.2" customHeight="1" x14ac:dyDescent="0.2">
      <c r="B354" s="33"/>
      <c r="C354" s="129" t="s">
        <v>495</v>
      </c>
      <c r="D354" s="129" t="s">
        <v>154</v>
      </c>
      <c r="E354" s="130" t="s">
        <v>496</v>
      </c>
      <c r="F354" s="131" t="s">
        <v>497</v>
      </c>
      <c r="G354" s="132" t="s">
        <v>329</v>
      </c>
      <c r="H354" s="133">
        <v>1</v>
      </c>
      <c r="I354" s="134"/>
      <c r="J354" s="135">
        <f>ROUND(I354*H354,2)</f>
        <v>0</v>
      </c>
      <c r="K354" s="131" t="s">
        <v>158</v>
      </c>
      <c r="L354" s="33"/>
      <c r="M354" s="136" t="s">
        <v>19</v>
      </c>
      <c r="N354" s="137" t="s">
        <v>47</v>
      </c>
      <c r="P354" s="138">
        <f>O354*H354</f>
        <v>0</v>
      </c>
      <c r="Q354" s="138">
        <v>0.14352999999999999</v>
      </c>
      <c r="R354" s="138">
        <f>Q354*H354</f>
        <v>0.14352999999999999</v>
      </c>
      <c r="S354" s="138">
        <v>0.112</v>
      </c>
      <c r="T354" s="138">
        <f>S354*H354</f>
        <v>0.112</v>
      </c>
      <c r="U354" s="331" t="s">
        <v>439</v>
      </c>
      <c r="V354" s="1">
        <f t="shared" si="3"/>
        <v>0</v>
      </c>
      <c r="AR354" s="140" t="s">
        <v>159</v>
      </c>
      <c r="AT354" s="140" t="s">
        <v>154</v>
      </c>
      <c r="AU354" s="140" t="s">
        <v>88</v>
      </c>
      <c r="AY354" s="18" t="s">
        <v>151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8" t="s">
        <v>88</v>
      </c>
      <c r="BK354" s="141">
        <f>ROUND(I354*H354,2)</f>
        <v>0</v>
      </c>
      <c r="BL354" s="18" t="s">
        <v>159</v>
      </c>
      <c r="BM354" s="140" t="s">
        <v>498</v>
      </c>
    </row>
    <row r="355" spans="2:65" s="1" customFormat="1" ht="11.25" x14ac:dyDescent="0.2">
      <c r="B355" s="33"/>
      <c r="D355" s="142" t="s">
        <v>161</v>
      </c>
      <c r="F355" s="143" t="s">
        <v>499</v>
      </c>
      <c r="I355" s="144"/>
      <c r="L355" s="33"/>
      <c r="M355" s="145"/>
      <c r="U355" s="332"/>
      <c r="V355" s="1" t="str">
        <f t="shared" si="3"/>
        <v/>
      </c>
      <c r="AT355" s="18" t="s">
        <v>161</v>
      </c>
      <c r="AU355" s="18" t="s">
        <v>88</v>
      </c>
    </row>
    <row r="356" spans="2:65" s="1" customFormat="1" ht="37.9" customHeight="1" x14ac:dyDescent="0.2">
      <c r="B356" s="33"/>
      <c r="C356" s="129" t="s">
        <v>500</v>
      </c>
      <c r="D356" s="129" t="s">
        <v>154</v>
      </c>
      <c r="E356" s="130" t="s">
        <v>501</v>
      </c>
      <c r="F356" s="131" t="s">
        <v>502</v>
      </c>
      <c r="G356" s="132" t="s">
        <v>318</v>
      </c>
      <c r="H356" s="133">
        <v>6</v>
      </c>
      <c r="I356" s="134"/>
      <c r="J356" s="135">
        <f>ROUND(I356*H356,2)</f>
        <v>0</v>
      </c>
      <c r="K356" s="131" t="s">
        <v>158</v>
      </c>
      <c r="L356" s="33"/>
      <c r="M356" s="136" t="s">
        <v>19</v>
      </c>
      <c r="N356" s="137" t="s">
        <v>47</v>
      </c>
      <c r="P356" s="138">
        <f>O356*H356</f>
        <v>0</v>
      </c>
      <c r="Q356" s="138">
        <v>1.4499999999999999E-3</v>
      </c>
      <c r="R356" s="138">
        <f>Q356*H356</f>
        <v>8.6999999999999994E-3</v>
      </c>
      <c r="S356" s="138">
        <v>0</v>
      </c>
      <c r="T356" s="138">
        <f>S356*H356</f>
        <v>0</v>
      </c>
      <c r="U356" s="331" t="s">
        <v>439</v>
      </c>
      <c r="V356" s="1">
        <f t="shared" si="3"/>
        <v>0</v>
      </c>
      <c r="AR356" s="140" t="s">
        <v>159</v>
      </c>
      <c r="AT356" s="140" t="s">
        <v>154</v>
      </c>
      <c r="AU356" s="140" t="s">
        <v>88</v>
      </c>
      <c r="AY356" s="18" t="s">
        <v>151</v>
      </c>
      <c r="BE356" s="141">
        <f>IF(N356="základní",J356,0)</f>
        <v>0</v>
      </c>
      <c r="BF356" s="141">
        <f>IF(N356="snížená",J356,0)</f>
        <v>0</v>
      </c>
      <c r="BG356" s="141">
        <f>IF(N356="zákl. přenesená",J356,0)</f>
        <v>0</v>
      </c>
      <c r="BH356" s="141">
        <f>IF(N356="sníž. přenesená",J356,0)</f>
        <v>0</v>
      </c>
      <c r="BI356" s="141">
        <f>IF(N356="nulová",J356,0)</f>
        <v>0</v>
      </c>
      <c r="BJ356" s="18" t="s">
        <v>88</v>
      </c>
      <c r="BK356" s="141">
        <f>ROUND(I356*H356,2)</f>
        <v>0</v>
      </c>
      <c r="BL356" s="18" t="s">
        <v>159</v>
      </c>
      <c r="BM356" s="140" t="s">
        <v>503</v>
      </c>
    </row>
    <row r="357" spans="2:65" s="1" customFormat="1" ht="11.25" x14ac:dyDescent="0.2">
      <c r="B357" s="33"/>
      <c r="D357" s="142" t="s">
        <v>161</v>
      </c>
      <c r="F357" s="143" t="s">
        <v>504</v>
      </c>
      <c r="I357" s="144"/>
      <c r="L357" s="33"/>
      <c r="M357" s="145"/>
      <c r="U357" s="332"/>
      <c r="V357" s="1" t="str">
        <f t="shared" si="3"/>
        <v/>
      </c>
      <c r="AT357" s="18" t="s">
        <v>161</v>
      </c>
      <c r="AU357" s="18" t="s">
        <v>88</v>
      </c>
    </row>
    <row r="358" spans="2:65" s="1" customFormat="1" ht="24.2" customHeight="1" x14ac:dyDescent="0.2">
      <c r="B358" s="33"/>
      <c r="C358" s="129" t="s">
        <v>505</v>
      </c>
      <c r="D358" s="129" t="s">
        <v>154</v>
      </c>
      <c r="E358" s="130" t="s">
        <v>506</v>
      </c>
      <c r="F358" s="131" t="s">
        <v>507</v>
      </c>
      <c r="G358" s="132" t="s">
        <v>157</v>
      </c>
      <c r="H358" s="133">
        <v>162.07</v>
      </c>
      <c r="I358" s="134"/>
      <c r="J358" s="135">
        <f>ROUND(I358*H358,2)</f>
        <v>0</v>
      </c>
      <c r="K358" s="131" t="s">
        <v>158</v>
      </c>
      <c r="L358" s="33"/>
      <c r="M358" s="136" t="s">
        <v>19</v>
      </c>
      <c r="N358" s="137" t="s">
        <v>47</v>
      </c>
      <c r="P358" s="138">
        <f>O358*H358</f>
        <v>0</v>
      </c>
      <c r="Q358" s="138">
        <v>4.0000000000000003E-5</v>
      </c>
      <c r="R358" s="138">
        <f>Q358*H358</f>
        <v>6.4828000000000004E-3</v>
      </c>
      <c r="S358" s="138">
        <v>0</v>
      </c>
      <c r="T358" s="138">
        <f>S358*H358</f>
        <v>0</v>
      </c>
      <c r="U358" s="331" t="s">
        <v>19</v>
      </c>
      <c r="V358" s="1" t="str">
        <f t="shared" si="3"/>
        <v/>
      </c>
      <c r="AR358" s="140" t="s">
        <v>159</v>
      </c>
      <c r="AT358" s="140" t="s">
        <v>154</v>
      </c>
      <c r="AU358" s="140" t="s">
        <v>88</v>
      </c>
      <c r="AY358" s="18" t="s">
        <v>151</v>
      </c>
      <c r="BE358" s="141">
        <f>IF(N358="základní",J358,0)</f>
        <v>0</v>
      </c>
      <c r="BF358" s="141">
        <f>IF(N358="snížená",J358,0)</f>
        <v>0</v>
      </c>
      <c r="BG358" s="141">
        <f>IF(N358="zákl. přenesená",J358,0)</f>
        <v>0</v>
      </c>
      <c r="BH358" s="141">
        <f>IF(N358="sníž. přenesená",J358,0)</f>
        <v>0</v>
      </c>
      <c r="BI358" s="141">
        <f>IF(N358="nulová",J358,0)</f>
        <v>0</v>
      </c>
      <c r="BJ358" s="18" t="s">
        <v>88</v>
      </c>
      <c r="BK358" s="141">
        <f>ROUND(I358*H358,2)</f>
        <v>0</v>
      </c>
      <c r="BL358" s="18" t="s">
        <v>159</v>
      </c>
      <c r="BM358" s="140" t="s">
        <v>508</v>
      </c>
    </row>
    <row r="359" spans="2:65" s="1" customFormat="1" ht="11.25" x14ac:dyDescent="0.2">
      <c r="B359" s="33"/>
      <c r="D359" s="142" t="s">
        <v>161</v>
      </c>
      <c r="F359" s="143" t="s">
        <v>509</v>
      </c>
      <c r="I359" s="144"/>
      <c r="L359" s="33"/>
      <c r="M359" s="145"/>
      <c r="U359" s="332"/>
      <c r="V359" s="1" t="str">
        <f t="shared" si="3"/>
        <v/>
      </c>
      <c r="AT359" s="18" t="s">
        <v>161</v>
      </c>
      <c r="AU359" s="18" t="s">
        <v>88</v>
      </c>
    </row>
    <row r="360" spans="2:65" s="12" customFormat="1" ht="11.25" x14ac:dyDescent="0.2">
      <c r="B360" s="146"/>
      <c r="D360" s="147" t="s">
        <v>163</v>
      </c>
      <c r="E360" s="148" t="s">
        <v>19</v>
      </c>
      <c r="F360" s="149" t="s">
        <v>340</v>
      </c>
      <c r="H360" s="150">
        <v>62.07</v>
      </c>
      <c r="I360" s="151"/>
      <c r="L360" s="146"/>
      <c r="M360" s="152"/>
      <c r="U360" s="333"/>
      <c r="V360" s="1" t="str">
        <f t="shared" si="3"/>
        <v/>
      </c>
      <c r="AT360" s="148" t="s">
        <v>163</v>
      </c>
      <c r="AU360" s="148" t="s">
        <v>88</v>
      </c>
      <c r="AV360" s="12" t="s">
        <v>88</v>
      </c>
      <c r="AW360" s="12" t="s">
        <v>36</v>
      </c>
      <c r="AX360" s="12" t="s">
        <v>75</v>
      </c>
      <c r="AY360" s="148" t="s">
        <v>151</v>
      </c>
    </row>
    <row r="361" spans="2:65" s="12" customFormat="1" ht="11.25" x14ac:dyDescent="0.2">
      <c r="B361" s="146"/>
      <c r="D361" s="147" t="s">
        <v>163</v>
      </c>
      <c r="E361" s="148" t="s">
        <v>19</v>
      </c>
      <c r="F361" s="149" t="s">
        <v>510</v>
      </c>
      <c r="H361" s="150">
        <v>100</v>
      </c>
      <c r="I361" s="151"/>
      <c r="L361" s="146"/>
      <c r="M361" s="152"/>
      <c r="U361" s="333"/>
      <c r="V361" s="1" t="str">
        <f t="shared" si="3"/>
        <v/>
      </c>
      <c r="AT361" s="148" t="s">
        <v>163</v>
      </c>
      <c r="AU361" s="148" t="s">
        <v>88</v>
      </c>
      <c r="AV361" s="12" t="s">
        <v>88</v>
      </c>
      <c r="AW361" s="12" t="s">
        <v>36</v>
      </c>
      <c r="AX361" s="12" t="s">
        <v>75</v>
      </c>
      <c r="AY361" s="148" t="s">
        <v>151</v>
      </c>
    </row>
    <row r="362" spans="2:65" s="13" customFormat="1" ht="11.25" x14ac:dyDescent="0.2">
      <c r="B362" s="153"/>
      <c r="D362" s="147" t="s">
        <v>163</v>
      </c>
      <c r="E362" s="154" t="s">
        <v>19</v>
      </c>
      <c r="F362" s="155" t="s">
        <v>166</v>
      </c>
      <c r="H362" s="156">
        <v>162.07</v>
      </c>
      <c r="I362" s="157"/>
      <c r="L362" s="153"/>
      <c r="M362" s="158"/>
      <c r="U362" s="334"/>
      <c r="V362" s="1" t="str">
        <f t="shared" ref="V362:V425" si="4">IF(U362="investice",J362,"")</f>
        <v/>
      </c>
      <c r="AT362" s="154" t="s">
        <v>163</v>
      </c>
      <c r="AU362" s="154" t="s">
        <v>88</v>
      </c>
      <c r="AV362" s="13" t="s">
        <v>159</v>
      </c>
      <c r="AW362" s="13" t="s">
        <v>36</v>
      </c>
      <c r="AX362" s="13" t="s">
        <v>82</v>
      </c>
      <c r="AY362" s="154" t="s">
        <v>151</v>
      </c>
    </row>
    <row r="363" spans="2:65" s="1" customFormat="1" ht="16.5" customHeight="1" x14ac:dyDescent="0.2">
      <c r="B363" s="33"/>
      <c r="C363" s="129" t="s">
        <v>511</v>
      </c>
      <c r="D363" s="129" t="s">
        <v>154</v>
      </c>
      <c r="E363" s="130" t="s">
        <v>512</v>
      </c>
      <c r="F363" s="131" t="s">
        <v>513</v>
      </c>
      <c r="G363" s="132" t="s">
        <v>329</v>
      </c>
      <c r="H363" s="133">
        <v>1</v>
      </c>
      <c r="I363" s="134"/>
      <c r="J363" s="135">
        <f>ROUND(I363*H363,2)</f>
        <v>0</v>
      </c>
      <c r="K363" s="131" t="s">
        <v>19</v>
      </c>
      <c r="L363" s="33"/>
      <c r="M363" s="136" t="s">
        <v>19</v>
      </c>
      <c r="N363" s="137" t="s">
        <v>47</v>
      </c>
      <c r="P363" s="138">
        <f>O363*H363</f>
        <v>0</v>
      </c>
      <c r="Q363" s="138">
        <v>0</v>
      </c>
      <c r="R363" s="138">
        <f>Q363*H363</f>
        <v>0</v>
      </c>
      <c r="S363" s="138">
        <v>0</v>
      </c>
      <c r="T363" s="138">
        <f>S363*H363</f>
        <v>0</v>
      </c>
      <c r="U363" s="331" t="s">
        <v>19</v>
      </c>
      <c r="V363" s="1" t="str">
        <f t="shared" si="4"/>
        <v/>
      </c>
      <c r="AR363" s="140" t="s">
        <v>159</v>
      </c>
      <c r="AT363" s="140" t="s">
        <v>154</v>
      </c>
      <c r="AU363" s="140" t="s">
        <v>88</v>
      </c>
      <c r="AY363" s="18" t="s">
        <v>151</v>
      </c>
      <c r="BE363" s="141">
        <f>IF(N363="základní",J363,0)</f>
        <v>0</v>
      </c>
      <c r="BF363" s="141">
        <f>IF(N363="snížená",J363,0)</f>
        <v>0</v>
      </c>
      <c r="BG363" s="141">
        <f>IF(N363="zákl. přenesená",J363,0)</f>
        <v>0</v>
      </c>
      <c r="BH363" s="141">
        <f>IF(N363="sníž. přenesená",J363,0)</f>
        <v>0</v>
      </c>
      <c r="BI363" s="141">
        <f>IF(N363="nulová",J363,0)</f>
        <v>0</v>
      </c>
      <c r="BJ363" s="18" t="s">
        <v>88</v>
      </c>
      <c r="BK363" s="141">
        <f>ROUND(I363*H363,2)</f>
        <v>0</v>
      </c>
      <c r="BL363" s="18" t="s">
        <v>159</v>
      </c>
      <c r="BM363" s="140" t="s">
        <v>514</v>
      </c>
    </row>
    <row r="364" spans="2:65" s="11" customFormat="1" ht="22.9" customHeight="1" x14ac:dyDescent="0.2">
      <c r="B364" s="117"/>
      <c r="D364" s="118" t="s">
        <v>74</v>
      </c>
      <c r="E364" s="127" t="s">
        <v>515</v>
      </c>
      <c r="F364" s="127" t="s">
        <v>516</v>
      </c>
      <c r="I364" s="120"/>
      <c r="J364" s="128">
        <f>BK364</f>
        <v>0</v>
      </c>
      <c r="L364" s="117"/>
      <c r="M364" s="122"/>
      <c r="P364" s="123">
        <f>SUM(P365:P391)</f>
        <v>0</v>
      </c>
      <c r="R364" s="123">
        <f>SUM(R365:R391)</f>
        <v>0</v>
      </c>
      <c r="T364" s="123">
        <f>SUM(T365:T391)</f>
        <v>0</v>
      </c>
      <c r="U364" s="330"/>
      <c r="V364" s="1" t="str">
        <f t="shared" si="4"/>
        <v/>
      </c>
      <c r="AR364" s="118" t="s">
        <v>82</v>
      </c>
      <c r="AT364" s="125" t="s">
        <v>74</v>
      </c>
      <c r="AU364" s="125" t="s">
        <v>82</v>
      </c>
      <c r="AY364" s="118" t="s">
        <v>151</v>
      </c>
      <c r="BK364" s="126">
        <f>SUM(BK365:BK391)</f>
        <v>0</v>
      </c>
    </row>
    <row r="365" spans="2:65" s="1" customFormat="1" ht="24.2" customHeight="1" x14ac:dyDescent="0.2">
      <c r="B365" s="33"/>
      <c r="C365" s="129" t="s">
        <v>517</v>
      </c>
      <c r="D365" s="129" t="s">
        <v>154</v>
      </c>
      <c r="E365" s="130" t="s">
        <v>518</v>
      </c>
      <c r="F365" s="131" t="s">
        <v>519</v>
      </c>
      <c r="G365" s="132" t="s">
        <v>306</v>
      </c>
      <c r="H365" s="133">
        <v>16.507999999999999</v>
      </c>
      <c r="I365" s="134"/>
      <c r="J365" s="135">
        <f>ROUND(I365*H365,2)</f>
        <v>0</v>
      </c>
      <c r="K365" s="131" t="s">
        <v>158</v>
      </c>
      <c r="L365" s="33"/>
      <c r="M365" s="136" t="s">
        <v>19</v>
      </c>
      <c r="N365" s="137" t="s">
        <v>47</v>
      </c>
      <c r="P365" s="138">
        <f>O365*H365</f>
        <v>0</v>
      </c>
      <c r="Q365" s="138">
        <v>0</v>
      </c>
      <c r="R365" s="138">
        <f>Q365*H365</f>
        <v>0</v>
      </c>
      <c r="S365" s="138">
        <v>0</v>
      </c>
      <c r="T365" s="138">
        <f>S365*H365</f>
        <v>0</v>
      </c>
      <c r="U365" s="331" t="s">
        <v>19</v>
      </c>
      <c r="V365" s="1" t="str">
        <f t="shared" si="4"/>
        <v/>
      </c>
      <c r="AR365" s="140" t="s">
        <v>159</v>
      </c>
      <c r="AT365" s="140" t="s">
        <v>154</v>
      </c>
      <c r="AU365" s="140" t="s">
        <v>88</v>
      </c>
      <c r="AY365" s="18" t="s">
        <v>151</v>
      </c>
      <c r="BE365" s="141">
        <f>IF(N365="základní",J365,0)</f>
        <v>0</v>
      </c>
      <c r="BF365" s="141">
        <f>IF(N365="snížená",J365,0)</f>
        <v>0</v>
      </c>
      <c r="BG365" s="141">
        <f>IF(N365="zákl. přenesená",J365,0)</f>
        <v>0</v>
      </c>
      <c r="BH365" s="141">
        <f>IF(N365="sníž. přenesená",J365,0)</f>
        <v>0</v>
      </c>
      <c r="BI365" s="141">
        <f>IF(N365="nulová",J365,0)</f>
        <v>0</v>
      </c>
      <c r="BJ365" s="18" t="s">
        <v>88</v>
      </c>
      <c r="BK365" s="141">
        <f>ROUND(I365*H365,2)</f>
        <v>0</v>
      </c>
      <c r="BL365" s="18" t="s">
        <v>159</v>
      </c>
      <c r="BM365" s="140" t="s">
        <v>520</v>
      </c>
    </row>
    <row r="366" spans="2:65" s="1" customFormat="1" ht="11.25" x14ac:dyDescent="0.2">
      <c r="B366" s="33"/>
      <c r="D366" s="142" t="s">
        <v>161</v>
      </c>
      <c r="F366" s="143" t="s">
        <v>521</v>
      </c>
      <c r="I366" s="144"/>
      <c r="L366" s="33"/>
      <c r="M366" s="145"/>
      <c r="U366" s="332"/>
      <c r="V366" s="1" t="str">
        <f t="shared" si="4"/>
        <v/>
      </c>
      <c r="AT366" s="18" t="s">
        <v>161</v>
      </c>
      <c r="AU366" s="18" t="s">
        <v>88</v>
      </c>
    </row>
    <row r="367" spans="2:65" s="1" customFormat="1" ht="21.75" customHeight="1" x14ac:dyDescent="0.2">
      <c r="B367" s="33"/>
      <c r="C367" s="129" t="s">
        <v>522</v>
      </c>
      <c r="D367" s="129" t="s">
        <v>154</v>
      </c>
      <c r="E367" s="130" t="s">
        <v>523</v>
      </c>
      <c r="F367" s="131" t="s">
        <v>524</v>
      </c>
      <c r="G367" s="132" t="s">
        <v>306</v>
      </c>
      <c r="H367" s="133">
        <v>16.507999999999999</v>
      </c>
      <c r="I367" s="134"/>
      <c r="J367" s="135">
        <f>ROUND(I367*H367,2)</f>
        <v>0</v>
      </c>
      <c r="K367" s="131" t="s">
        <v>158</v>
      </c>
      <c r="L367" s="33"/>
      <c r="M367" s="136" t="s">
        <v>19</v>
      </c>
      <c r="N367" s="137" t="s">
        <v>47</v>
      </c>
      <c r="P367" s="138">
        <f>O367*H367</f>
        <v>0</v>
      </c>
      <c r="Q367" s="138">
        <v>0</v>
      </c>
      <c r="R367" s="138">
        <f>Q367*H367</f>
        <v>0</v>
      </c>
      <c r="S367" s="138">
        <v>0</v>
      </c>
      <c r="T367" s="138">
        <f>S367*H367</f>
        <v>0</v>
      </c>
      <c r="U367" s="331" t="s">
        <v>19</v>
      </c>
      <c r="V367" s="1" t="str">
        <f t="shared" si="4"/>
        <v/>
      </c>
      <c r="AR367" s="140" t="s">
        <v>159</v>
      </c>
      <c r="AT367" s="140" t="s">
        <v>154</v>
      </c>
      <c r="AU367" s="140" t="s">
        <v>88</v>
      </c>
      <c r="AY367" s="18" t="s">
        <v>151</v>
      </c>
      <c r="BE367" s="141">
        <f>IF(N367="základní",J367,0)</f>
        <v>0</v>
      </c>
      <c r="BF367" s="141">
        <f>IF(N367="snížená",J367,0)</f>
        <v>0</v>
      </c>
      <c r="BG367" s="141">
        <f>IF(N367="zákl. přenesená",J367,0)</f>
        <v>0</v>
      </c>
      <c r="BH367" s="141">
        <f>IF(N367="sníž. přenesená",J367,0)</f>
        <v>0</v>
      </c>
      <c r="BI367" s="141">
        <f>IF(N367="nulová",J367,0)</f>
        <v>0</v>
      </c>
      <c r="BJ367" s="18" t="s">
        <v>88</v>
      </c>
      <c r="BK367" s="141">
        <f>ROUND(I367*H367,2)</f>
        <v>0</v>
      </c>
      <c r="BL367" s="18" t="s">
        <v>159</v>
      </c>
      <c r="BM367" s="140" t="s">
        <v>525</v>
      </c>
    </row>
    <row r="368" spans="2:65" s="1" customFormat="1" ht="11.25" x14ac:dyDescent="0.2">
      <c r="B368" s="33"/>
      <c r="D368" s="142" t="s">
        <v>161</v>
      </c>
      <c r="F368" s="143" t="s">
        <v>526</v>
      </c>
      <c r="I368" s="144"/>
      <c r="L368" s="33"/>
      <c r="M368" s="145"/>
      <c r="U368" s="332"/>
      <c r="V368" s="1" t="str">
        <f t="shared" si="4"/>
        <v/>
      </c>
      <c r="AT368" s="18" t="s">
        <v>161</v>
      </c>
      <c r="AU368" s="18" t="s">
        <v>88</v>
      </c>
    </row>
    <row r="369" spans="2:65" s="1" customFormat="1" ht="24.2" customHeight="1" x14ac:dyDescent="0.2">
      <c r="B369" s="33"/>
      <c r="C369" s="129" t="s">
        <v>527</v>
      </c>
      <c r="D369" s="129" t="s">
        <v>154</v>
      </c>
      <c r="E369" s="130" t="s">
        <v>528</v>
      </c>
      <c r="F369" s="131" t="s">
        <v>529</v>
      </c>
      <c r="G369" s="132" t="s">
        <v>306</v>
      </c>
      <c r="H369" s="133">
        <v>148.572</v>
      </c>
      <c r="I369" s="134"/>
      <c r="J369" s="135">
        <f>ROUND(I369*H369,2)</f>
        <v>0</v>
      </c>
      <c r="K369" s="131" t="s">
        <v>158</v>
      </c>
      <c r="L369" s="33"/>
      <c r="M369" s="136" t="s">
        <v>19</v>
      </c>
      <c r="N369" s="137" t="s">
        <v>47</v>
      </c>
      <c r="P369" s="138">
        <f>O369*H369</f>
        <v>0</v>
      </c>
      <c r="Q369" s="138">
        <v>0</v>
      </c>
      <c r="R369" s="138">
        <f>Q369*H369</f>
        <v>0</v>
      </c>
      <c r="S369" s="138">
        <v>0</v>
      </c>
      <c r="T369" s="138">
        <f>S369*H369</f>
        <v>0</v>
      </c>
      <c r="U369" s="331" t="s">
        <v>19</v>
      </c>
      <c r="V369" s="1" t="str">
        <f t="shared" si="4"/>
        <v/>
      </c>
      <c r="AR369" s="140" t="s">
        <v>159</v>
      </c>
      <c r="AT369" s="140" t="s">
        <v>154</v>
      </c>
      <c r="AU369" s="140" t="s">
        <v>88</v>
      </c>
      <c r="AY369" s="18" t="s">
        <v>151</v>
      </c>
      <c r="BE369" s="141">
        <f>IF(N369="základní",J369,0)</f>
        <v>0</v>
      </c>
      <c r="BF369" s="141">
        <f>IF(N369="snížená",J369,0)</f>
        <v>0</v>
      </c>
      <c r="BG369" s="141">
        <f>IF(N369="zákl. přenesená",J369,0)</f>
        <v>0</v>
      </c>
      <c r="BH369" s="141">
        <f>IF(N369="sníž. přenesená",J369,0)</f>
        <v>0</v>
      </c>
      <c r="BI369" s="141">
        <f>IF(N369="nulová",J369,0)</f>
        <v>0</v>
      </c>
      <c r="BJ369" s="18" t="s">
        <v>88</v>
      </c>
      <c r="BK369" s="141">
        <f>ROUND(I369*H369,2)</f>
        <v>0</v>
      </c>
      <c r="BL369" s="18" t="s">
        <v>159</v>
      </c>
      <c r="BM369" s="140" t="s">
        <v>530</v>
      </c>
    </row>
    <row r="370" spans="2:65" s="1" customFormat="1" ht="11.25" x14ac:dyDescent="0.2">
      <c r="B370" s="33"/>
      <c r="D370" s="142" t="s">
        <v>161</v>
      </c>
      <c r="F370" s="143" t="s">
        <v>531</v>
      </c>
      <c r="I370" s="144"/>
      <c r="L370" s="33"/>
      <c r="M370" s="145"/>
      <c r="U370" s="332"/>
      <c r="V370" s="1" t="str">
        <f t="shared" si="4"/>
        <v/>
      </c>
      <c r="AT370" s="18" t="s">
        <v>161</v>
      </c>
      <c r="AU370" s="18" t="s">
        <v>88</v>
      </c>
    </row>
    <row r="371" spans="2:65" s="1" customFormat="1" ht="19.5" x14ac:dyDescent="0.2">
      <c r="B371" s="33"/>
      <c r="D371" s="147" t="s">
        <v>218</v>
      </c>
      <c r="F371" s="164" t="s">
        <v>532</v>
      </c>
      <c r="I371" s="144"/>
      <c r="L371" s="33"/>
      <c r="M371" s="145"/>
      <c r="U371" s="332"/>
      <c r="V371" s="1" t="str">
        <f t="shared" si="4"/>
        <v/>
      </c>
      <c r="AT371" s="18" t="s">
        <v>218</v>
      </c>
      <c r="AU371" s="18" t="s">
        <v>88</v>
      </c>
    </row>
    <row r="372" spans="2:65" s="12" customFormat="1" ht="11.25" x14ac:dyDescent="0.2">
      <c r="B372" s="146"/>
      <c r="D372" s="147" t="s">
        <v>163</v>
      </c>
      <c r="F372" s="149" t="s">
        <v>533</v>
      </c>
      <c r="H372" s="150">
        <v>148.572</v>
      </c>
      <c r="I372" s="151"/>
      <c r="L372" s="146"/>
      <c r="M372" s="152"/>
      <c r="U372" s="333"/>
      <c r="V372" s="1" t="str">
        <f t="shared" si="4"/>
        <v/>
      </c>
      <c r="AT372" s="148" t="s">
        <v>163</v>
      </c>
      <c r="AU372" s="148" t="s">
        <v>88</v>
      </c>
      <c r="AV372" s="12" t="s">
        <v>88</v>
      </c>
      <c r="AW372" s="12" t="s">
        <v>4</v>
      </c>
      <c r="AX372" s="12" t="s">
        <v>82</v>
      </c>
      <c r="AY372" s="148" t="s">
        <v>151</v>
      </c>
    </row>
    <row r="373" spans="2:65" s="1" customFormat="1" ht="24.2" customHeight="1" x14ac:dyDescent="0.2">
      <c r="B373" s="33"/>
      <c r="C373" s="129" t="s">
        <v>534</v>
      </c>
      <c r="D373" s="129" t="s">
        <v>154</v>
      </c>
      <c r="E373" s="130" t="s">
        <v>535</v>
      </c>
      <c r="F373" s="131" t="s">
        <v>536</v>
      </c>
      <c r="G373" s="132" t="s">
        <v>306</v>
      </c>
      <c r="H373" s="133">
        <v>2.2069999999999999</v>
      </c>
      <c r="I373" s="134"/>
      <c r="J373" s="135">
        <f>ROUND(I373*H373,2)</f>
        <v>0</v>
      </c>
      <c r="K373" s="131" t="s">
        <v>158</v>
      </c>
      <c r="L373" s="33"/>
      <c r="M373" s="136" t="s">
        <v>19</v>
      </c>
      <c r="N373" s="137" t="s">
        <v>47</v>
      </c>
      <c r="P373" s="138">
        <f>O373*H373</f>
        <v>0</v>
      </c>
      <c r="Q373" s="138">
        <v>0</v>
      </c>
      <c r="R373" s="138">
        <f>Q373*H373</f>
        <v>0</v>
      </c>
      <c r="S373" s="138">
        <v>0</v>
      </c>
      <c r="T373" s="138">
        <f>S373*H373</f>
        <v>0</v>
      </c>
      <c r="U373" s="331" t="s">
        <v>19</v>
      </c>
      <c r="V373" s="1" t="str">
        <f t="shared" si="4"/>
        <v/>
      </c>
      <c r="AR373" s="140" t="s">
        <v>159</v>
      </c>
      <c r="AT373" s="140" t="s">
        <v>154</v>
      </c>
      <c r="AU373" s="140" t="s">
        <v>88</v>
      </c>
      <c r="AY373" s="18" t="s">
        <v>151</v>
      </c>
      <c r="BE373" s="141">
        <f>IF(N373="základní",J373,0)</f>
        <v>0</v>
      </c>
      <c r="BF373" s="141">
        <f>IF(N373="snížená",J373,0)</f>
        <v>0</v>
      </c>
      <c r="BG373" s="141">
        <f>IF(N373="zákl. přenesená",J373,0)</f>
        <v>0</v>
      </c>
      <c r="BH373" s="141">
        <f>IF(N373="sníž. přenesená",J373,0)</f>
        <v>0</v>
      </c>
      <c r="BI373" s="141">
        <f>IF(N373="nulová",J373,0)</f>
        <v>0</v>
      </c>
      <c r="BJ373" s="18" t="s">
        <v>88</v>
      </c>
      <c r="BK373" s="141">
        <f>ROUND(I373*H373,2)</f>
        <v>0</v>
      </c>
      <c r="BL373" s="18" t="s">
        <v>159</v>
      </c>
      <c r="BM373" s="140" t="s">
        <v>537</v>
      </c>
    </row>
    <row r="374" spans="2:65" s="1" customFormat="1" ht="11.25" x14ac:dyDescent="0.2">
      <c r="B374" s="33"/>
      <c r="D374" s="142" t="s">
        <v>161</v>
      </c>
      <c r="F374" s="143" t="s">
        <v>538</v>
      </c>
      <c r="I374" s="144"/>
      <c r="L374" s="33"/>
      <c r="M374" s="145"/>
      <c r="U374" s="332"/>
      <c r="V374" s="1" t="str">
        <f t="shared" si="4"/>
        <v/>
      </c>
      <c r="AT374" s="18" t="s">
        <v>161</v>
      </c>
      <c r="AU374" s="18" t="s">
        <v>88</v>
      </c>
    </row>
    <row r="375" spans="2:65" s="12" customFormat="1" ht="11.25" x14ac:dyDescent="0.2">
      <c r="B375" s="146"/>
      <c r="D375" s="147" t="s">
        <v>163</v>
      </c>
      <c r="E375" s="148" t="s">
        <v>19</v>
      </c>
      <c r="F375" s="149" t="s">
        <v>539</v>
      </c>
      <c r="H375" s="150">
        <v>2.2069999999999999</v>
      </c>
      <c r="I375" s="151"/>
      <c r="L375" s="146"/>
      <c r="M375" s="152"/>
      <c r="U375" s="333"/>
      <c r="V375" s="1" t="str">
        <f t="shared" si="4"/>
        <v/>
      </c>
      <c r="AT375" s="148" t="s">
        <v>163</v>
      </c>
      <c r="AU375" s="148" t="s">
        <v>88</v>
      </c>
      <c r="AV375" s="12" t="s">
        <v>88</v>
      </c>
      <c r="AW375" s="12" t="s">
        <v>36</v>
      </c>
      <c r="AX375" s="12" t="s">
        <v>75</v>
      </c>
      <c r="AY375" s="148" t="s">
        <v>151</v>
      </c>
    </row>
    <row r="376" spans="2:65" s="13" customFormat="1" ht="11.25" x14ac:dyDescent="0.2">
      <c r="B376" s="153"/>
      <c r="D376" s="147" t="s">
        <v>163</v>
      </c>
      <c r="E376" s="154" t="s">
        <v>19</v>
      </c>
      <c r="F376" s="155" t="s">
        <v>166</v>
      </c>
      <c r="H376" s="156">
        <v>2.2069999999999999</v>
      </c>
      <c r="I376" s="157"/>
      <c r="L376" s="153"/>
      <c r="M376" s="158"/>
      <c r="U376" s="334"/>
      <c r="V376" s="1" t="str">
        <f t="shared" si="4"/>
        <v/>
      </c>
      <c r="AT376" s="154" t="s">
        <v>163</v>
      </c>
      <c r="AU376" s="154" t="s">
        <v>88</v>
      </c>
      <c r="AV376" s="13" t="s">
        <v>159</v>
      </c>
      <c r="AW376" s="13" t="s">
        <v>36</v>
      </c>
      <c r="AX376" s="13" t="s">
        <v>82</v>
      </c>
      <c r="AY376" s="154" t="s">
        <v>151</v>
      </c>
    </row>
    <row r="377" spans="2:65" s="1" customFormat="1" ht="24.2" customHeight="1" x14ac:dyDescent="0.2">
      <c r="B377" s="33"/>
      <c r="C377" s="129" t="s">
        <v>540</v>
      </c>
      <c r="D377" s="129" t="s">
        <v>154</v>
      </c>
      <c r="E377" s="130" t="s">
        <v>541</v>
      </c>
      <c r="F377" s="131" t="s">
        <v>542</v>
      </c>
      <c r="G377" s="132" t="s">
        <v>306</v>
      </c>
      <c r="H377" s="133">
        <v>5.9939999999999998</v>
      </c>
      <c r="I377" s="134"/>
      <c r="J377" s="135">
        <f>ROUND(I377*H377,2)</f>
        <v>0</v>
      </c>
      <c r="K377" s="131" t="s">
        <v>158</v>
      </c>
      <c r="L377" s="33"/>
      <c r="M377" s="136" t="s">
        <v>19</v>
      </c>
      <c r="N377" s="137" t="s">
        <v>47</v>
      </c>
      <c r="P377" s="138">
        <f>O377*H377</f>
        <v>0</v>
      </c>
      <c r="Q377" s="138">
        <v>0</v>
      </c>
      <c r="R377" s="138">
        <f>Q377*H377</f>
        <v>0</v>
      </c>
      <c r="S377" s="138">
        <v>0</v>
      </c>
      <c r="T377" s="138">
        <f>S377*H377</f>
        <v>0</v>
      </c>
      <c r="U377" s="331" t="s">
        <v>19</v>
      </c>
      <c r="V377" s="1" t="str">
        <f t="shared" si="4"/>
        <v/>
      </c>
      <c r="AR377" s="140" t="s">
        <v>159</v>
      </c>
      <c r="AT377" s="140" t="s">
        <v>154</v>
      </c>
      <c r="AU377" s="140" t="s">
        <v>88</v>
      </c>
      <c r="AY377" s="18" t="s">
        <v>151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8" t="s">
        <v>88</v>
      </c>
      <c r="BK377" s="141">
        <f>ROUND(I377*H377,2)</f>
        <v>0</v>
      </c>
      <c r="BL377" s="18" t="s">
        <v>159</v>
      </c>
      <c r="BM377" s="140" t="s">
        <v>543</v>
      </c>
    </row>
    <row r="378" spans="2:65" s="1" customFormat="1" ht="11.25" x14ac:dyDescent="0.2">
      <c r="B378" s="33"/>
      <c r="D378" s="142" t="s">
        <v>161</v>
      </c>
      <c r="F378" s="143" t="s">
        <v>544</v>
      </c>
      <c r="I378" s="144"/>
      <c r="L378" s="33"/>
      <c r="M378" s="145"/>
      <c r="U378" s="332"/>
      <c r="V378" s="1" t="str">
        <f t="shared" si="4"/>
        <v/>
      </c>
      <c r="AT378" s="18" t="s">
        <v>161</v>
      </c>
      <c r="AU378" s="18" t="s">
        <v>88</v>
      </c>
    </row>
    <row r="379" spans="2:65" s="12" customFormat="1" ht="11.25" x14ac:dyDescent="0.2">
      <c r="B379" s="146"/>
      <c r="D379" s="147" t="s">
        <v>163</v>
      </c>
      <c r="E379" s="148" t="s">
        <v>19</v>
      </c>
      <c r="F379" s="149" t="s">
        <v>545</v>
      </c>
      <c r="H379" s="150">
        <v>5.9939999999999998</v>
      </c>
      <c r="I379" s="151"/>
      <c r="L379" s="146"/>
      <c r="M379" s="152"/>
      <c r="U379" s="333"/>
      <c r="V379" s="1" t="str">
        <f t="shared" si="4"/>
        <v/>
      </c>
      <c r="AT379" s="148" t="s">
        <v>163</v>
      </c>
      <c r="AU379" s="148" t="s">
        <v>88</v>
      </c>
      <c r="AV379" s="12" t="s">
        <v>88</v>
      </c>
      <c r="AW379" s="12" t="s">
        <v>36</v>
      </c>
      <c r="AX379" s="12" t="s">
        <v>75</v>
      </c>
      <c r="AY379" s="148" t="s">
        <v>151</v>
      </c>
    </row>
    <row r="380" spans="2:65" s="13" customFormat="1" ht="11.25" x14ac:dyDescent="0.2">
      <c r="B380" s="153"/>
      <c r="D380" s="147" t="s">
        <v>163</v>
      </c>
      <c r="E380" s="154" t="s">
        <v>19</v>
      </c>
      <c r="F380" s="155" t="s">
        <v>166</v>
      </c>
      <c r="H380" s="156">
        <v>5.9939999999999998</v>
      </c>
      <c r="I380" s="157"/>
      <c r="L380" s="153"/>
      <c r="M380" s="158"/>
      <c r="U380" s="334"/>
      <c r="V380" s="1" t="str">
        <f t="shared" si="4"/>
        <v/>
      </c>
      <c r="AT380" s="154" t="s">
        <v>163</v>
      </c>
      <c r="AU380" s="154" t="s">
        <v>88</v>
      </c>
      <c r="AV380" s="13" t="s">
        <v>159</v>
      </c>
      <c r="AW380" s="13" t="s">
        <v>36</v>
      </c>
      <c r="AX380" s="13" t="s">
        <v>82</v>
      </c>
      <c r="AY380" s="154" t="s">
        <v>151</v>
      </c>
    </row>
    <row r="381" spans="2:65" s="1" customFormat="1" ht="24.2" customHeight="1" x14ac:dyDescent="0.2">
      <c r="B381" s="33"/>
      <c r="C381" s="129" t="s">
        <v>546</v>
      </c>
      <c r="D381" s="129" t="s">
        <v>154</v>
      </c>
      <c r="E381" s="130" t="s">
        <v>547</v>
      </c>
      <c r="F381" s="131" t="s">
        <v>548</v>
      </c>
      <c r="G381" s="132" t="s">
        <v>306</v>
      </c>
      <c r="H381" s="133">
        <v>0.56299999999999994</v>
      </c>
      <c r="I381" s="134"/>
      <c r="J381" s="135">
        <f>ROUND(I381*H381,2)</f>
        <v>0</v>
      </c>
      <c r="K381" s="131" t="s">
        <v>158</v>
      </c>
      <c r="L381" s="33"/>
      <c r="M381" s="136" t="s">
        <v>19</v>
      </c>
      <c r="N381" s="137" t="s">
        <v>47</v>
      </c>
      <c r="P381" s="138">
        <f>O381*H381</f>
        <v>0</v>
      </c>
      <c r="Q381" s="138">
        <v>0</v>
      </c>
      <c r="R381" s="138">
        <f>Q381*H381</f>
        <v>0</v>
      </c>
      <c r="S381" s="138">
        <v>0</v>
      </c>
      <c r="T381" s="138">
        <f>S381*H381</f>
        <v>0</v>
      </c>
      <c r="U381" s="331" t="s">
        <v>19</v>
      </c>
      <c r="V381" s="1" t="str">
        <f t="shared" si="4"/>
        <v/>
      </c>
      <c r="AR381" s="140" t="s">
        <v>159</v>
      </c>
      <c r="AT381" s="140" t="s">
        <v>154</v>
      </c>
      <c r="AU381" s="140" t="s">
        <v>88</v>
      </c>
      <c r="AY381" s="18" t="s">
        <v>151</v>
      </c>
      <c r="BE381" s="141">
        <f>IF(N381="základní",J381,0)</f>
        <v>0</v>
      </c>
      <c r="BF381" s="141">
        <f>IF(N381="snížená",J381,0)</f>
        <v>0</v>
      </c>
      <c r="BG381" s="141">
        <f>IF(N381="zákl. přenesená",J381,0)</f>
        <v>0</v>
      </c>
      <c r="BH381" s="141">
        <f>IF(N381="sníž. přenesená",J381,0)</f>
        <v>0</v>
      </c>
      <c r="BI381" s="141">
        <f>IF(N381="nulová",J381,0)</f>
        <v>0</v>
      </c>
      <c r="BJ381" s="18" t="s">
        <v>88</v>
      </c>
      <c r="BK381" s="141">
        <f>ROUND(I381*H381,2)</f>
        <v>0</v>
      </c>
      <c r="BL381" s="18" t="s">
        <v>159</v>
      </c>
      <c r="BM381" s="140" t="s">
        <v>549</v>
      </c>
    </row>
    <row r="382" spans="2:65" s="1" customFormat="1" ht="11.25" x14ac:dyDescent="0.2">
      <c r="B382" s="33"/>
      <c r="D382" s="142" t="s">
        <v>161</v>
      </c>
      <c r="F382" s="143" t="s">
        <v>550</v>
      </c>
      <c r="I382" s="144"/>
      <c r="L382" s="33"/>
      <c r="M382" s="145"/>
      <c r="U382" s="332"/>
      <c r="V382" s="1" t="str">
        <f t="shared" si="4"/>
        <v/>
      </c>
      <c r="AT382" s="18" t="s">
        <v>161</v>
      </c>
      <c r="AU382" s="18" t="s">
        <v>88</v>
      </c>
    </row>
    <row r="383" spans="2:65" s="12" customFormat="1" ht="11.25" x14ac:dyDescent="0.2">
      <c r="B383" s="146"/>
      <c r="D383" s="147" t="s">
        <v>163</v>
      </c>
      <c r="E383" s="148" t="s">
        <v>19</v>
      </c>
      <c r="F383" s="149" t="s">
        <v>551</v>
      </c>
      <c r="H383" s="150">
        <v>0.56299999999999994</v>
      </c>
      <c r="I383" s="151"/>
      <c r="L383" s="146"/>
      <c r="M383" s="152"/>
      <c r="U383" s="333"/>
      <c r="V383" s="1" t="str">
        <f t="shared" si="4"/>
        <v/>
      </c>
      <c r="AT383" s="148" t="s">
        <v>163</v>
      </c>
      <c r="AU383" s="148" t="s">
        <v>88</v>
      </c>
      <c r="AV383" s="12" t="s">
        <v>88</v>
      </c>
      <c r="AW383" s="12" t="s">
        <v>36</v>
      </c>
      <c r="AX383" s="12" t="s">
        <v>75</v>
      </c>
      <c r="AY383" s="148" t="s">
        <v>151</v>
      </c>
    </row>
    <row r="384" spans="2:65" s="13" customFormat="1" ht="11.25" x14ac:dyDescent="0.2">
      <c r="B384" s="153"/>
      <c r="D384" s="147" t="s">
        <v>163</v>
      </c>
      <c r="E384" s="154" t="s">
        <v>19</v>
      </c>
      <c r="F384" s="155" t="s">
        <v>166</v>
      </c>
      <c r="H384" s="156">
        <v>0.56299999999999994</v>
      </c>
      <c r="I384" s="157"/>
      <c r="L384" s="153"/>
      <c r="M384" s="158"/>
      <c r="U384" s="334"/>
      <c r="V384" s="1" t="str">
        <f t="shared" si="4"/>
        <v/>
      </c>
      <c r="AT384" s="154" t="s">
        <v>163</v>
      </c>
      <c r="AU384" s="154" t="s">
        <v>88</v>
      </c>
      <c r="AV384" s="13" t="s">
        <v>159</v>
      </c>
      <c r="AW384" s="13" t="s">
        <v>36</v>
      </c>
      <c r="AX384" s="13" t="s">
        <v>82</v>
      </c>
      <c r="AY384" s="154" t="s">
        <v>151</v>
      </c>
    </row>
    <row r="385" spans="2:65" s="1" customFormat="1" ht="24.2" customHeight="1" x14ac:dyDescent="0.2">
      <c r="B385" s="33"/>
      <c r="C385" s="129" t="s">
        <v>552</v>
      </c>
      <c r="D385" s="129" t="s">
        <v>154</v>
      </c>
      <c r="E385" s="130" t="s">
        <v>553</v>
      </c>
      <c r="F385" s="131" t="s">
        <v>554</v>
      </c>
      <c r="G385" s="132" t="s">
        <v>306</v>
      </c>
      <c r="H385" s="133">
        <v>7.7439999999999998</v>
      </c>
      <c r="I385" s="134"/>
      <c r="J385" s="135">
        <f>ROUND(I385*H385,2)</f>
        <v>0</v>
      </c>
      <c r="K385" s="131" t="s">
        <v>158</v>
      </c>
      <c r="L385" s="33"/>
      <c r="M385" s="136" t="s">
        <v>19</v>
      </c>
      <c r="N385" s="137" t="s">
        <v>47</v>
      </c>
      <c r="P385" s="138">
        <f>O385*H385</f>
        <v>0</v>
      </c>
      <c r="Q385" s="138">
        <v>0</v>
      </c>
      <c r="R385" s="138">
        <f>Q385*H385</f>
        <v>0</v>
      </c>
      <c r="S385" s="138">
        <v>0</v>
      </c>
      <c r="T385" s="138">
        <f>S385*H385</f>
        <v>0</v>
      </c>
      <c r="U385" s="331" t="s">
        <v>19</v>
      </c>
      <c r="V385" s="1" t="str">
        <f t="shared" si="4"/>
        <v/>
      </c>
      <c r="AR385" s="140" t="s">
        <v>159</v>
      </c>
      <c r="AT385" s="140" t="s">
        <v>154</v>
      </c>
      <c r="AU385" s="140" t="s">
        <v>88</v>
      </c>
      <c r="AY385" s="18" t="s">
        <v>151</v>
      </c>
      <c r="BE385" s="141">
        <f>IF(N385="základní",J385,0)</f>
        <v>0</v>
      </c>
      <c r="BF385" s="141">
        <f>IF(N385="snížená",J385,0)</f>
        <v>0</v>
      </c>
      <c r="BG385" s="141">
        <f>IF(N385="zákl. přenesená",J385,0)</f>
        <v>0</v>
      </c>
      <c r="BH385" s="141">
        <f>IF(N385="sníž. přenesená",J385,0)</f>
        <v>0</v>
      </c>
      <c r="BI385" s="141">
        <f>IF(N385="nulová",J385,0)</f>
        <v>0</v>
      </c>
      <c r="BJ385" s="18" t="s">
        <v>88</v>
      </c>
      <c r="BK385" s="141">
        <f>ROUND(I385*H385,2)</f>
        <v>0</v>
      </c>
      <c r="BL385" s="18" t="s">
        <v>159</v>
      </c>
      <c r="BM385" s="140" t="s">
        <v>555</v>
      </c>
    </row>
    <row r="386" spans="2:65" s="1" customFormat="1" ht="11.25" x14ac:dyDescent="0.2">
      <c r="B386" s="33"/>
      <c r="D386" s="142" t="s">
        <v>161</v>
      </c>
      <c r="F386" s="143" t="s">
        <v>556</v>
      </c>
      <c r="I386" s="144"/>
      <c r="L386" s="33"/>
      <c r="M386" s="145"/>
      <c r="U386" s="332"/>
      <c r="V386" s="1" t="str">
        <f t="shared" si="4"/>
        <v/>
      </c>
      <c r="AT386" s="18" t="s">
        <v>161</v>
      </c>
      <c r="AU386" s="18" t="s">
        <v>88</v>
      </c>
    </row>
    <row r="387" spans="2:65" s="12" customFormat="1" ht="11.25" x14ac:dyDescent="0.2">
      <c r="B387" s="146"/>
      <c r="D387" s="147" t="s">
        <v>163</v>
      </c>
      <c r="E387" s="148" t="s">
        <v>19</v>
      </c>
      <c r="F387" s="149" t="s">
        <v>557</v>
      </c>
      <c r="H387" s="150">
        <v>16.507999999999999</v>
      </c>
      <c r="I387" s="151"/>
      <c r="L387" s="146"/>
      <c r="M387" s="152"/>
      <c r="U387" s="333"/>
      <c r="V387" s="1" t="str">
        <f t="shared" si="4"/>
        <v/>
      </c>
      <c r="AT387" s="148" t="s">
        <v>163</v>
      </c>
      <c r="AU387" s="148" t="s">
        <v>88</v>
      </c>
      <c r="AV387" s="12" t="s">
        <v>88</v>
      </c>
      <c r="AW387" s="12" t="s">
        <v>36</v>
      </c>
      <c r="AX387" s="12" t="s">
        <v>75</v>
      </c>
      <c r="AY387" s="148" t="s">
        <v>151</v>
      </c>
    </row>
    <row r="388" spans="2:65" s="12" customFormat="1" ht="11.25" x14ac:dyDescent="0.2">
      <c r="B388" s="146"/>
      <c r="D388" s="147" t="s">
        <v>163</v>
      </c>
      <c r="E388" s="148" t="s">
        <v>19</v>
      </c>
      <c r="F388" s="149" t="s">
        <v>558</v>
      </c>
      <c r="H388" s="150">
        <v>-2.2069999999999999</v>
      </c>
      <c r="I388" s="151"/>
      <c r="L388" s="146"/>
      <c r="M388" s="152"/>
      <c r="U388" s="333"/>
      <c r="V388" s="1" t="str">
        <f t="shared" si="4"/>
        <v/>
      </c>
      <c r="AT388" s="148" t="s">
        <v>163</v>
      </c>
      <c r="AU388" s="148" t="s">
        <v>88</v>
      </c>
      <c r="AV388" s="12" t="s">
        <v>88</v>
      </c>
      <c r="AW388" s="12" t="s">
        <v>36</v>
      </c>
      <c r="AX388" s="12" t="s">
        <v>75</v>
      </c>
      <c r="AY388" s="148" t="s">
        <v>151</v>
      </c>
    </row>
    <row r="389" spans="2:65" s="12" customFormat="1" ht="11.25" x14ac:dyDescent="0.2">
      <c r="B389" s="146"/>
      <c r="D389" s="147" t="s">
        <v>163</v>
      </c>
      <c r="E389" s="148" t="s">
        <v>19</v>
      </c>
      <c r="F389" s="149" t="s">
        <v>559</v>
      </c>
      <c r="H389" s="150">
        <v>-5.9939999999999998</v>
      </c>
      <c r="I389" s="151"/>
      <c r="L389" s="146"/>
      <c r="M389" s="152"/>
      <c r="U389" s="333"/>
      <c r="V389" s="1" t="str">
        <f t="shared" si="4"/>
        <v/>
      </c>
      <c r="AT389" s="148" t="s">
        <v>163</v>
      </c>
      <c r="AU389" s="148" t="s">
        <v>88</v>
      </c>
      <c r="AV389" s="12" t="s">
        <v>88</v>
      </c>
      <c r="AW389" s="12" t="s">
        <v>36</v>
      </c>
      <c r="AX389" s="12" t="s">
        <v>75</v>
      </c>
      <c r="AY389" s="148" t="s">
        <v>151</v>
      </c>
    </row>
    <row r="390" spans="2:65" s="12" customFormat="1" ht="11.25" x14ac:dyDescent="0.2">
      <c r="B390" s="146"/>
      <c r="D390" s="147" t="s">
        <v>163</v>
      </c>
      <c r="E390" s="148" t="s">
        <v>19</v>
      </c>
      <c r="F390" s="149" t="s">
        <v>560</v>
      </c>
      <c r="H390" s="150">
        <v>-0.56299999999999994</v>
      </c>
      <c r="I390" s="151"/>
      <c r="L390" s="146"/>
      <c r="M390" s="152"/>
      <c r="U390" s="333"/>
      <c r="V390" s="1" t="str">
        <f t="shared" si="4"/>
        <v/>
      </c>
      <c r="AT390" s="148" t="s">
        <v>163</v>
      </c>
      <c r="AU390" s="148" t="s">
        <v>88</v>
      </c>
      <c r="AV390" s="12" t="s">
        <v>88</v>
      </c>
      <c r="AW390" s="12" t="s">
        <v>36</v>
      </c>
      <c r="AX390" s="12" t="s">
        <v>75</v>
      </c>
      <c r="AY390" s="148" t="s">
        <v>151</v>
      </c>
    </row>
    <row r="391" spans="2:65" s="13" customFormat="1" ht="11.25" x14ac:dyDescent="0.2">
      <c r="B391" s="153"/>
      <c r="D391" s="147" t="s">
        <v>163</v>
      </c>
      <c r="E391" s="154" t="s">
        <v>19</v>
      </c>
      <c r="F391" s="155" t="s">
        <v>166</v>
      </c>
      <c r="H391" s="156">
        <v>7.7439999999999989</v>
      </c>
      <c r="I391" s="157"/>
      <c r="L391" s="153"/>
      <c r="M391" s="158"/>
      <c r="U391" s="334"/>
      <c r="V391" s="1" t="str">
        <f t="shared" si="4"/>
        <v/>
      </c>
      <c r="AT391" s="154" t="s">
        <v>163</v>
      </c>
      <c r="AU391" s="154" t="s">
        <v>88</v>
      </c>
      <c r="AV391" s="13" t="s">
        <v>159</v>
      </c>
      <c r="AW391" s="13" t="s">
        <v>36</v>
      </c>
      <c r="AX391" s="13" t="s">
        <v>82</v>
      </c>
      <c r="AY391" s="154" t="s">
        <v>151</v>
      </c>
    </row>
    <row r="392" spans="2:65" s="11" customFormat="1" ht="22.9" customHeight="1" x14ac:dyDescent="0.2">
      <c r="B392" s="117"/>
      <c r="D392" s="118" t="s">
        <v>74</v>
      </c>
      <c r="E392" s="127" t="s">
        <v>561</v>
      </c>
      <c r="F392" s="127" t="s">
        <v>562</v>
      </c>
      <c r="I392" s="120"/>
      <c r="J392" s="128">
        <f>BK392</f>
        <v>0</v>
      </c>
      <c r="L392" s="117"/>
      <c r="M392" s="122"/>
      <c r="P392" s="123">
        <f>SUM(P393:P394)</f>
        <v>0</v>
      </c>
      <c r="R392" s="123">
        <f>SUM(R393:R394)</f>
        <v>0</v>
      </c>
      <c r="T392" s="123">
        <f>SUM(T393:T394)</f>
        <v>0</v>
      </c>
      <c r="U392" s="330"/>
      <c r="V392" s="1" t="str">
        <f t="shared" si="4"/>
        <v/>
      </c>
      <c r="AR392" s="118" t="s">
        <v>82</v>
      </c>
      <c r="AT392" s="125" t="s">
        <v>74</v>
      </c>
      <c r="AU392" s="125" t="s">
        <v>82</v>
      </c>
      <c r="AY392" s="118" t="s">
        <v>151</v>
      </c>
      <c r="BK392" s="126">
        <f>SUM(BK393:BK394)</f>
        <v>0</v>
      </c>
    </row>
    <row r="393" spans="2:65" s="1" customFormat="1" ht="33" customHeight="1" x14ac:dyDescent="0.2">
      <c r="B393" s="33"/>
      <c r="C393" s="129" t="s">
        <v>563</v>
      </c>
      <c r="D393" s="129" t="s">
        <v>154</v>
      </c>
      <c r="E393" s="130" t="s">
        <v>564</v>
      </c>
      <c r="F393" s="131" t="s">
        <v>565</v>
      </c>
      <c r="G393" s="132" t="s">
        <v>306</v>
      </c>
      <c r="H393" s="133">
        <v>9.9239999999999995</v>
      </c>
      <c r="I393" s="134"/>
      <c r="J393" s="135">
        <f>ROUND(I393*H393,2)</f>
        <v>0</v>
      </c>
      <c r="K393" s="131" t="s">
        <v>158</v>
      </c>
      <c r="L393" s="33"/>
      <c r="M393" s="136" t="s">
        <v>19</v>
      </c>
      <c r="N393" s="137" t="s">
        <v>47</v>
      </c>
      <c r="P393" s="138">
        <f>O393*H393</f>
        <v>0</v>
      </c>
      <c r="Q393" s="138">
        <v>0</v>
      </c>
      <c r="R393" s="138">
        <f>Q393*H393</f>
        <v>0</v>
      </c>
      <c r="S393" s="138">
        <v>0</v>
      </c>
      <c r="T393" s="138">
        <f>S393*H393</f>
        <v>0</v>
      </c>
      <c r="U393" s="331" t="s">
        <v>19</v>
      </c>
      <c r="V393" s="1" t="str">
        <f t="shared" si="4"/>
        <v/>
      </c>
      <c r="AR393" s="140" t="s">
        <v>159</v>
      </c>
      <c r="AT393" s="140" t="s">
        <v>154</v>
      </c>
      <c r="AU393" s="140" t="s">
        <v>88</v>
      </c>
      <c r="AY393" s="18" t="s">
        <v>151</v>
      </c>
      <c r="BE393" s="141">
        <f>IF(N393="základní",J393,0)</f>
        <v>0</v>
      </c>
      <c r="BF393" s="141">
        <f>IF(N393="snížená",J393,0)</f>
        <v>0</v>
      </c>
      <c r="BG393" s="141">
        <f>IF(N393="zákl. přenesená",J393,0)</f>
        <v>0</v>
      </c>
      <c r="BH393" s="141">
        <f>IF(N393="sníž. přenesená",J393,0)</f>
        <v>0</v>
      </c>
      <c r="BI393" s="141">
        <f>IF(N393="nulová",J393,0)</f>
        <v>0</v>
      </c>
      <c r="BJ393" s="18" t="s">
        <v>88</v>
      </c>
      <c r="BK393" s="141">
        <f>ROUND(I393*H393,2)</f>
        <v>0</v>
      </c>
      <c r="BL393" s="18" t="s">
        <v>159</v>
      </c>
      <c r="BM393" s="140" t="s">
        <v>566</v>
      </c>
    </row>
    <row r="394" spans="2:65" s="1" customFormat="1" ht="11.25" x14ac:dyDescent="0.2">
      <c r="B394" s="33"/>
      <c r="D394" s="142" t="s">
        <v>161</v>
      </c>
      <c r="F394" s="143" t="s">
        <v>567</v>
      </c>
      <c r="I394" s="144"/>
      <c r="L394" s="33"/>
      <c r="M394" s="145"/>
      <c r="U394" s="332"/>
      <c r="V394" s="1" t="str">
        <f t="shared" si="4"/>
        <v/>
      </c>
      <c r="AT394" s="18" t="s">
        <v>161</v>
      </c>
      <c r="AU394" s="18" t="s">
        <v>88</v>
      </c>
    </row>
    <row r="395" spans="2:65" s="11" customFormat="1" ht="25.9" customHeight="1" x14ac:dyDescent="0.2">
      <c r="B395" s="117"/>
      <c r="D395" s="118" t="s">
        <v>74</v>
      </c>
      <c r="E395" s="119" t="s">
        <v>568</v>
      </c>
      <c r="F395" s="119" t="s">
        <v>569</v>
      </c>
      <c r="I395" s="120"/>
      <c r="J395" s="121">
        <f>BK395</f>
        <v>0</v>
      </c>
      <c r="L395" s="117"/>
      <c r="M395" s="122"/>
      <c r="P395" s="123">
        <f>P396+P408+P410+P413+P429+P433+P449+P548+P588+P638+P663+P706+P745</f>
        <v>0</v>
      </c>
      <c r="R395" s="123">
        <f>R396+R408+R410+R413+R429+R433+R449+R548+R588+R638+R663+R706+R745</f>
        <v>6.5193037699999996</v>
      </c>
      <c r="T395" s="123">
        <f>T396+T408+T410+T413+T429+T433+T449+T548+T588+T638+T663+T706+T745</f>
        <v>4.0952150599999992</v>
      </c>
      <c r="U395" s="330"/>
      <c r="V395" s="1" t="str">
        <f t="shared" si="4"/>
        <v/>
      </c>
      <c r="AR395" s="118" t="s">
        <v>88</v>
      </c>
      <c r="AT395" s="125" t="s">
        <v>74</v>
      </c>
      <c r="AU395" s="125" t="s">
        <v>75</v>
      </c>
      <c r="AY395" s="118" t="s">
        <v>151</v>
      </c>
      <c r="BK395" s="126">
        <f>BK396+BK408+BK410+BK413+BK429+BK433+BK449+BK548+BK588+BK638+BK663+BK706+BK745</f>
        <v>0</v>
      </c>
    </row>
    <row r="396" spans="2:65" s="11" customFormat="1" ht="22.9" customHeight="1" x14ac:dyDescent="0.2">
      <c r="B396" s="117"/>
      <c r="D396" s="118" t="s">
        <v>74</v>
      </c>
      <c r="E396" s="127" t="s">
        <v>570</v>
      </c>
      <c r="F396" s="127" t="s">
        <v>571</v>
      </c>
      <c r="I396" s="120"/>
      <c r="J396" s="128">
        <f>BK396</f>
        <v>0</v>
      </c>
      <c r="L396" s="117"/>
      <c r="M396" s="122"/>
      <c r="P396" s="123">
        <f>SUM(P397:P407)</f>
        <v>0</v>
      </c>
      <c r="R396" s="123">
        <f>SUM(R397:R407)</f>
        <v>1.661961</v>
      </c>
      <c r="T396" s="123">
        <f>SUM(T397:T407)</f>
        <v>0</v>
      </c>
      <c r="U396" s="330"/>
      <c r="V396" s="1" t="str">
        <f t="shared" si="4"/>
        <v/>
      </c>
      <c r="AR396" s="118" t="s">
        <v>88</v>
      </c>
      <c r="AT396" s="125" t="s">
        <v>74</v>
      </c>
      <c r="AU396" s="125" t="s">
        <v>82</v>
      </c>
      <c r="AY396" s="118" t="s">
        <v>151</v>
      </c>
      <c r="BK396" s="126">
        <f>SUM(BK397:BK407)</f>
        <v>0</v>
      </c>
    </row>
    <row r="397" spans="2:65" s="1" customFormat="1" ht="24.2" customHeight="1" x14ac:dyDescent="0.2">
      <c r="B397" s="33"/>
      <c r="C397" s="129" t="s">
        <v>572</v>
      </c>
      <c r="D397" s="129" t="s">
        <v>154</v>
      </c>
      <c r="E397" s="130" t="s">
        <v>573</v>
      </c>
      <c r="F397" s="131" t="s">
        <v>574</v>
      </c>
      <c r="G397" s="132" t="s">
        <v>157</v>
      </c>
      <c r="H397" s="133">
        <v>54.58</v>
      </c>
      <c r="I397" s="134"/>
      <c r="J397" s="135">
        <f>ROUND(I397*H397,2)</f>
        <v>0</v>
      </c>
      <c r="K397" s="131" t="s">
        <v>158</v>
      </c>
      <c r="L397" s="33"/>
      <c r="M397" s="136" t="s">
        <v>19</v>
      </c>
      <c r="N397" s="137" t="s">
        <v>47</v>
      </c>
      <c r="P397" s="138">
        <f>O397*H397</f>
        <v>0</v>
      </c>
      <c r="Q397" s="138">
        <v>0</v>
      </c>
      <c r="R397" s="138">
        <f>Q397*H397</f>
        <v>0</v>
      </c>
      <c r="S397" s="138">
        <v>0</v>
      </c>
      <c r="T397" s="138">
        <f>S397*H397</f>
        <v>0</v>
      </c>
      <c r="U397" s="331" t="s">
        <v>19</v>
      </c>
      <c r="V397" s="1" t="str">
        <f t="shared" si="4"/>
        <v/>
      </c>
      <c r="AR397" s="140" t="s">
        <v>254</v>
      </c>
      <c r="AT397" s="140" t="s">
        <v>154</v>
      </c>
      <c r="AU397" s="140" t="s">
        <v>88</v>
      </c>
      <c r="AY397" s="18" t="s">
        <v>151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8" t="s">
        <v>88</v>
      </c>
      <c r="BK397" s="141">
        <f>ROUND(I397*H397,2)</f>
        <v>0</v>
      </c>
      <c r="BL397" s="18" t="s">
        <v>254</v>
      </c>
      <c r="BM397" s="140" t="s">
        <v>575</v>
      </c>
    </row>
    <row r="398" spans="2:65" s="1" customFormat="1" ht="11.25" x14ac:dyDescent="0.2">
      <c r="B398" s="33"/>
      <c r="D398" s="142" t="s">
        <v>161</v>
      </c>
      <c r="F398" s="143" t="s">
        <v>576</v>
      </c>
      <c r="I398" s="144"/>
      <c r="L398" s="33"/>
      <c r="M398" s="145"/>
      <c r="U398" s="332"/>
      <c r="V398" s="1" t="str">
        <f t="shared" si="4"/>
        <v/>
      </c>
      <c r="AT398" s="18" t="s">
        <v>161</v>
      </c>
      <c r="AU398" s="18" t="s">
        <v>88</v>
      </c>
    </row>
    <row r="399" spans="2:65" s="14" customFormat="1" ht="11.25" x14ac:dyDescent="0.2">
      <c r="B399" s="159"/>
      <c r="D399" s="147" t="s">
        <v>163</v>
      </c>
      <c r="E399" s="160" t="s">
        <v>19</v>
      </c>
      <c r="F399" s="161" t="s">
        <v>577</v>
      </c>
      <c r="H399" s="160" t="s">
        <v>19</v>
      </c>
      <c r="I399" s="162"/>
      <c r="L399" s="159"/>
      <c r="M399" s="163"/>
      <c r="U399" s="335"/>
      <c r="V399" s="1" t="str">
        <f t="shared" si="4"/>
        <v/>
      </c>
      <c r="AT399" s="160" t="s">
        <v>163</v>
      </c>
      <c r="AU399" s="160" t="s">
        <v>88</v>
      </c>
      <c r="AV399" s="14" t="s">
        <v>82</v>
      </c>
      <c r="AW399" s="14" t="s">
        <v>36</v>
      </c>
      <c r="AX399" s="14" t="s">
        <v>75</v>
      </c>
      <c r="AY399" s="160" t="s">
        <v>151</v>
      </c>
    </row>
    <row r="400" spans="2:65" s="12" customFormat="1" ht="11.25" x14ac:dyDescent="0.2">
      <c r="B400" s="146"/>
      <c r="D400" s="147" t="s">
        <v>163</v>
      </c>
      <c r="E400" s="148" t="s">
        <v>19</v>
      </c>
      <c r="F400" s="149" t="s">
        <v>466</v>
      </c>
      <c r="H400" s="150">
        <v>17.489999999999998</v>
      </c>
      <c r="I400" s="151"/>
      <c r="L400" s="146"/>
      <c r="M400" s="152"/>
      <c r="U400" s="333"/>
      <c r="V400" s="1" t="str">
        <f t="shared" si="4"/>
        <v/>
      </c>
      <c r="AT400" s="148" t="s">
        <v>163</v>
      </c>
      <c r="AU400" s="148" t="s">
        <v>88</v>
      </c>
      <c r="AV400" s="12" t="s">
        <v>88</v>
      </c>
      <c r="AW400" s="12" t="s">
        <v>36</v>
      </c>
      <c r="AX400" s="12" t="s">
        <v>75</v>
      </c>
      <c r="AY400" s="148" t="s">
        <v>151</v>
      </c>
    </row>
    <row r="401" spans="2:65" s="12" customFormat="1" ht="11.25" x14ac:dyDescent="0.2">
      <c r="B401" s="146"/>
      <c r="D401" s="147" t="s">
        <v>163</v>
      </c>
      <c r="E401" s="148" t="s">
        <v>19</v>
      </c>
      <c r="F401" s="149" t="s">
        <v>467</v>
      </c>
      <c r="H401" s="150">
        <v>28.08</v>
      </c>
      <c r="I401" s="151"/>
      <c r="L401" s="146"/>
      <c r="M401" s="152"/>
      <c r="U401" s="333"/>
      <c r="V401" s="1" t="str">
        <f t="shared" si="4"/>
        <v/>
      </c>
      <c r="AT401" s="148" t="s">
        <v>163</v>
      </c>
      <c r="AU401" s="148" t="s">
        <v>88</v>
      </c>
      <c r="AV401" s="12" t="s">
        <v>88</v>
      </c>
      <c r="AW401" s="12" t="s">
        <v>36</v>
      </c>
      <c r="AX401" s="12" t="s">
        <v>75</v>
      </c>
      <c r="AY401" s="148" t="s">
        <v>151</v>
      </c>
    </row>
    <row r="402" spans="2:65" s="12" customFormat="1" ht="11.25" x14ac:dyDescent="0.2">
      <c r="B402" s="146"/>
      <c r="D402" s="147" t="s">
        <v>163</v>
      </c>
      <c r="E402" s="148" t="s">
        <v>19</v>
      </c>
      <c r="F402" s="149" t="s">
        <v>468</v>
      </c>
      <c r="H402" s="150">
        <v>9.01</v>
      </c>
      <c r="I402" s="151"/>
      <c r="L402" s="146"/>
      <c r="M402" s="152"/>
      <c r="U402" s="333"/>
      <c r="V402" s="1" t="str">
        <f t="shared" si="4"/>
        <v/>
      </c>
      <c r="AT402" s="148" t="s">
        <v>163</v>
      </c>
      <c r="AU402" s="148" t="s">
        <v>88</v>
      </c>
      <c r="AV402" s="12" t="s">
        <v>88</v>
      </c>
      <c r="AW402" s="12" t="s">
        <v>36</v>
      </c>
      <c r="AX402" s="12" t="s">
        <v>75</v>
      </c>
      <c r="AY402" s="148" t="s">
        <v>151</v>
      </c>
    </row>
    <row r="403" spans="2:65" s="13" customFormat="1" ht="11.25" x14ac:dyDescent="0.2">
      <c r="B403" s="153"/>
      <c r="D403" s="147" t="s">
        <v>163</v>
      </c>
      <c r="E403" s="154" t="s">
        <v>19</v>
      </c>
      <c r="F403" s="155" t="s">
        <v>166</v>
      </c>
      <c r="H403" s="156">
        <v>54.58</v>
      </c>
      <c r="I403" s="157"/>
      <c r="L403" s="153"/>
      <c r="M403" s="158"/>
      <c r="U403" s="334"/>
      <c r="V403" s="1" t="str">
        <f t="shared" si="4"/>
        <v/>
      </c>
      <c r="AT403" s="154" t="s">
        <v>163</v>
      </c>
      <c r="AU403" s="154" t="s">
        <v>88</v>
      </c>
      <c r="AV403" s="13" t="s">
        <v>159</v>
      </c>
      <c r="AW403" s="13" t="s">
        <v>36</v>
      </c>
      <c r="AX403" s="13" t="s">
        <v>82</v>
      </c>
      <c r="AY403" s="154" t="s">
        <v>151</v>
      </c>
    </row>
    <row r="404" spans="2:65" s="1" customFormat="1" ht="16.5" customHeight="1" x14ac:dyDescent="0.2">
      <c r="B404" s="33"/>
      <c r="C404" s="171" t="s">
        <v>578</v>
      </c>
      <c r="D404" s="171" t="s">
        <v>579</v>
      </c>
      <c r="E404" s="172" t="s">
        <v>580</v>
      </c>
      <c r="F404" s="173" t="s">
        <v>581</v>
      </c>
      <c r="G404" s="174" t="s">
        <v>157</v>
      </c>
      <c r="H404" s="175">
        <v>57.308999999999997</v>
      </c>
      <c r="I404" s="176"/>
      <c r="J404" s="177">
        <f>ROUND(I404*H404,2)</f>
        <v>0</v>
      </c>
      <c r="K404" s="173" t="s">
        <v>19</v>
      </c>
      <c r="L404" s="178"/>
      <c r="M404" s="179" t="s">
        <v>19</v>
      </c>
      <c r="N404" s="180" t="s">
        <v>47</v>
      </c>
      <c r="P404" s="138">
        <f>O404*H404</f>
        <v>0</v>
      </c>
      <c r="Q404" s="138">
        <v>2.9000000000000001E-2</v>
      </c>
      <c r="R404" s="138">
        <f>Q404*H404</f>
        <v>1.661961</v>
      </c>
      <c r="S404" s="138">
        <v>0</v>
      </c>
      <c r="T404" s="138">
        <f>S404*H404</f>
        <v>0</v>
      </c>
      <c r="U404" s="331" t="s">
        <v>19</v>
      </c>
      <c r="V404" s="1" t="str">
        <f t="shared" si="4"/>
        <v/>
      </c>
      <c r="AR404" s="140" t="s">
        <v>375</v>
      </c>
      <c r="AT404" s="140" t="s">
        <v>579</v>
      </c>
      <c r="AU404" s="140" t="s">
        <v>88</v>
      </c>
      <c r="AY404" s="18" t="s">
        <v>151</v>
      </c>
      <c r="BE404" s="141">
        <f>IF(N404="základní",J404,0)</f>
        <v>0</v>
      </c>
      <c r="BF404" s="141">
        <f>IF(N404="snížená",J404,0)</f>
        <v>0</v>
      </c>
      <c r="BG404" s="141">
        <f>IF(N404="zákl. přenesená",J404,0)</f>
        <v>0</v>
      </c>
      <c r="BH404" s="141">
        <f>IF(N404="sníž. přenesená",J404,0)</f>
        <v>0</v>
      </c>
      <c r="BI404" s="141">
        <f>IF(N404="nulová",J404,0)</f>
        <v>0</v>
      </c>
      <c r="BJ404" s="18" t="s">
        <v>88</v>
      </c>
      <c r="BK404" s="141">
        <f>ROUND(I404*H404,2)</f>
        <v>0</v>
      </c>
      <c r="BL404" s="18" t="s">
        <v>254</v>
      </c>
      <c r="BM404" s="140" t="s">
        <v>582</v>
      </c>
    </row>
    <row r="405" spans="2:65" s="12" customFormat="1" ht="11.25" x14ac:dyDescent="0.2">
      <c r="B405" s="146"/>
      <c r="D405" s="147" t="s">
        <v>163</v>
      </c>
      <c r="F405" s="149" t="s">
        <v>583</v>
      </c>
      <c r="H405" s="150">
        <v>57.308999999999997</v>
      </c>
      <c r="I405" s="151"/>
      <c r="L405" s="146"/>
      <c r="M405" s="152"/>
      <c r="U405" s="333"/>
      <c r="V405" s="1" t="str">
        <f t="shared" si="4"/>
        <v/>
      </c>
      <c r="AT405" s="148" t="s">
        <v>163</v>
      </c>
      <c r="AU405" s="148" t="s">
        <v>88</v>
      </c>
      <c r="AV405" s="12" t="s">
        <v>88</v>
      </c>
      <c r="AW405" s="12" t="s">
        <v>4</v>
      </c>
      <c r="AX405" s="12" t="s">
        <v>82</v>
      </c>
      <c r="AY405" s="148" t="s">
        <v>151</v>
      </c>
    </row>
    <row r="406" spans="2:65" s="1" customFormat="1" ht="24.2" customHeight="1" x14ac:dyDescent="0.2">
      <c r="B406" s="33"/>
      <c r="C406" s="129" t="s">
        <v>584</v>
      </c>
      <c r="D406" s="129" t="s">
        <v>154</v>
      </c>
      <c r="E406" s="130" t="s">
        <v>585</v>
      </c>
      <c r="F406" s="131" t="s">
        <v>586</v>
      </c>
      <c r="G406" s="132" t="s">
        <v>587</v>
      </c>
      <c r="H406" s="181"/>
      <c r="I406" s="134"/>
      <c r="J406" s="135">
        <f>ROUND(I406*H406,2)</f>
        <v>0</v>
      </c>
      <c r="K406" s="131" t="s">
        <v>158</v>
      </c>
      <c r="L406" s="33"/>
      <c r="M406" s="136" t="s">
        <v>19</v>
      </c>
      <c r="N406" s="137" t="s">
        <v>47</v>
      </c>
      <c r="P406" s="138">
        <f>O406*H406</f>
        <v>0</v>
      </c>
      <c r="Q406" s="138">
        <v>0</v>
      </c>
      <c r="R406" s="138">
        <f>Q406*H406</f>
        <v>0</v>
      </c>
      <c r="S406" s="138">
        <v>0</v>
      </c>
      <c r="T406" s="138">
        <f>S406*H406</f>
        <v>0</v>
      </c>
      <c r="U406" s="331" t="s">
        <v>19</v>
      </c>
      <c r="V406" s="1" t="str">
        <f t="shared" si="4"/>
        <v/>
      </c>
      <c r="AR406" s="140" t="s">
        <v>254</v>
      </c>
      <c r="AT406" s="140" t="s">
        <v>154</v>
      </c>
      <c r="AU406" s="140" t="s">
        <v>88</v>
      </c>
      <c r="AY406" s="18" t="s">
        <v>151</v>
      </c>
      <c r="BE406" s="141">
        <f>IF(N406="základní",J406,0)</f>
        <v>0</v>
      </c>
      <c r="BF406" s="141">
        <f>IF(N406="snížená",J406,0)</f>
        <v>0</v>
      </c>
      <c r="BG406" s="141">
        <f>IF(N406="zákl. přenesená",J406,0)</f>
        <v>0</v>
      </c>
      <c r="BH406" s="141">
        <f>IF(N406="sníž. přenesená",J406,0)</f>
        <v>0</v>
      </c>
      <c r="BI406" s="141">
        <f>IF(N406="nulová",J406,0)</f>
        <v>0</v>
      </c>
      <c r="BJ406" s="18" t="s">
        <v>88</v>
      </c>
      <c r="BK406" s="141">
        <f>ROUND(I406*H406,2)</f>
        <v>0</v>
      </c>
      <c r="BL406" s="18" t="s">
        <v>254</v>
      </c>
      <c r="BM406" s="140" t="s">
        <v>588</v>
      </c>
    </row>
    <row r="407" spans="2:65" s="1" customFormat="1" ht="11.25" x14ac:dyDescent="0.2">
      <c r="B407" s="33"/>
      <c r="D407" s="142" t="s">
        <v>161</v>
      </c>
      <c r="F407" s="143" t="s">
        <v>589</v>
      </c>
      <c r="I407" s="144"/>
      <c r="L407" s="33"/>
      <c r="M407" s="145"/>
      <c r="U407" s="332"/>
      <c r="V407" s="1" t="str">
        <f t="shared" si="4"/>
        <v/>
      </c>
      <c r="AT407" s="18" t="s">
        <v>161</v>
      </c>
      <c r="AU407" s="18" t="s">
        <v>88</v>
      </c>
    </row>
    <row r="408" spans="2:65" s="11" customFormat="1" ht="22.9" customHeight="1" x14ac:dyDescent="0.2">
      <c r="B408" s="117"/>
      <c r="D408" s="118" t="s">
        <v>74</v>
      </c>
      <c r="E408" s="127" t="s">
        <v>590</v>
      </c>
      <c r="F408" s="127" t="s">
        <v>591</v>
      </c>
      <c r="I408" s="120"/>
      <c r="J408" s="128">
        <f>BK408</f>
        <v>0</v>
      </c>
      <c r="L408" s="117"/>
      <c r="M408" s="122"/>
      <c r="P408" s="123">
        <f>P409</f>
        <v>0</v>
      </c>
      <c r="R408" s="123">
        <f>R409</f>
        <v>0</v>
      </c>
      <c r="T408" s="123">
        <f>T409</f>
        <v>1.188E-2</v>
      </c>
      <c r="U408" s="330"/>
      <c r="V408" s="1" t="str">
        <f t="shared" si="4"/>
        <v/>
      </c>
      <c r="AR408" s="118" t="s">
        <v>88</v>
      </c>
      <c r="AT408" s="125" t="s">
        <v>74</v>
      </c>
      <c r="AU408" s="125" t="s">
        <v>82</v>
      </c>
      <c r="AY408" s="118" t="s">
        <v>151</v>
      </c>
      <c r="BK408" s="126">
        <f>BK409</f>
        <v>0</v>
      </c>
    </row>
    <row r="409" spans="2:65" s="1" customFormat="1" ht="16.5" customHeight="1" x14ac:dyDescent="0.2">
      <c r="B409" s="33"/>
      <c r="C409" s="129" t="s">
        <v>592</v>
      </c>
      <c r="D409" s="129" t="s">
        <v>154</v>
      </c>
      <c r="E409" s="130" t="s">
        <v>593</v>
      </c>
      <c r="F409" s="131" t="s">
        <v>594</v>
      </c>
      <c r="G409" s="132" t="s">
        <v>318</v>
      </c>
      <c r="H409" s="133">
        <v>6</v>
      </c>
      <c r="I409" s="134"/>
      <c r="J409" s="135">
        <f>ROUND(I409*H409,2)</f>
        <v>0</v>
      </c>
      <c r="K409" s="131" t="s">
        <v>19</v>
      </c>
      <c r="L409" s="33"/>
      <c r="M409" s="136" t="s">
        <v>19</v>
      </c>
      <c r="N409" s="137" t="s">
        <v>47</v>
      </c>
      <c r="P409" s="138">
        <f>O409*H409</f>
        <v>0</v>
      </c>
      <c r="Q409" s="138">
        <v>0</v>
      </c>
      <c r="R409" s="138">
        <f>Q409*H409</f>
        <v>0</v>
      </c>
      <c r="S409" s="138">
        <v>1.98E-3</v>
      </c>
      <c r="T409" s="138">
        <f>S409*H409</f>
        <v>1.188E-2</v>
      </c>
      <c r="U409" s="331" t="s">
        <v>19</v>
      </c>
      <c r="V409" s="1" t="str">
        <f t="shared" si="4"/>
        <v/>
      </c>
      <c r="AR409" s="140" t="s">
        <v>254</v>
      </c>
      <c r="AT409" s="140" t="s">
        <v>154</v>
      </c>
      <c r="AU409" s="140" t="s">
        <v>88</v>
      </c>
      <c r="AY409" s="18" t="s">
        <v>151</v>
      </c>
      <c r="BE409" s="141">
        <f>IF(N409="základní",J409,0)</f>
        <v>0</v>
      </c>
      <c r="BF409" s="141">
        <f>IF(N409="snížená",J409,0)</f>
        <v>0</v>
      </c>
      <c r="BG409" s="141">
        <f>IF(N409="zákl. přenesená",J409,0)</f>
        <v>0</v>
      </c>
      <c r="BH409" s="141">
        <f>IF(N409="sníž. přenesená",J409,0)</f>
        <v>0</v>
      </c>
      <c r="BI409" s="141">
        <f>IF(N409="nulová",J409,0)</f>
        <v>0</v>
      </c>
      <c r="BJ409" s="18" t="s">
        <v>88</v>
      </c>
      <c r="BK409" s="141">
        <f>ROUND(I409*H409,2)</f>
        <v>0</v>
      </c>
      <c r="BL409" s="18" t="s">
        <v>254</v>
      </c>
      <c r="BM409" s="140" t="s">
        <v>595</v>
      </c>
    </row>
    <row r="410" spans="2:65" s="11" customFormat="1" ht="22.9" customHeight="1" x14ac:dyDescent="0.2">
      <c r="B410" s="117"/>
      <c r="D410" s="118" t="s">
        <v>74</v>
      </c>
      <c r="E410" s="127" t="s">
        <v>596</v>
      </c>
      <c r="F410" s="127" t="s">
        <v>597</v>
      </c>
      <c r="I410" s="120"/>
      <c r="J410" s="128">
        <f>BK410</f>
        <v>0</v>
      </c>
      <c r="L410" s="117"/>
      <c r="M410" s="122"/>
      <c r="P410" s="123">
        <f>SUM(P411:P412)</f>
        <v>0</v>
      </c>
      <c r="R410" s="123">
        <f>SUM(R411:R412)</f>
        <v>0</v>
      </c>
      <c r="T410" s="123">
        <f>SUM(T411:T412)</f>
        <v>0.95720000000000005</v>
      </c>
      <c r="U410" s="330"/>
      <c r="V410" s="1" t="str">
        <f t="shared" si="4"/>
        <v/>
      </c>
      <c r="AR410" s="118" t="s">
        <v>88</v>
      </c>
      <c r="AT410" s="125" t="s">
        <v>74</v>
      </c>
      <c r="AU410" s="125" t="s">
        <v>82</v>
      </c>
      <c r="AY410" s="118" t="s">
        <v>151</v>
      </c>
      <c r="BK410" s="126">
        <f>SUM(BK411:BK412)</f>
        <v>0</v>
      </c>
    </row>
    <row r="411" spans="2:65" s="1" customFormat="1" ht="16.5" customHeight="1" x14ac:dyDescent="0.2">
      <c r="B411" s="33"/>
      <c r="C411" s="129" t="s">
        <v>598</v>
      </c>
      <c r="D411" s="129" t="s">
        <v>154</v>
      </c>
      <c r="E411" s="130" t="s">
        <v>599</v>
      </c>
      <c r="F411" s="131" t="s">
        <v>600</v>
      </c>
      <c r="G411" s="132" t="s">
        <v>318</v>
      </c>
      <c r="H411" s="133">
        <v>10</v>
      </c>
      <c r="I411" s="134"/>
      <c r="J411" s="135">
        <f>ROUND(I411*H411,2)</f>
        <v>0</v>
      </c>
      <c r="K411" s="131" t="s">
        <v>19</v>
      </c>
      <c r="L411" s="33"/>
      <c r="M411" s="136" t="s">
        <v>19</v>
      </c>
      <c r="N411" s="137" t="s">
        <v>47</v>
      </c>
      <c r="P411" s="138">
        <f>O411*H411</f>
        <v>0</v>
      </c>
      <c r="Q411" s="138">
        <v>0</v>
      </c>
      <c r="R411" s="138">
        <f>Q411*H411</f>
        <v>0</v>
      </c>
      <c r="S411" s="138">
        <v>4.786E-2</v>
      </c>
      <c r="T411" s="138">
        <f>S411*H411</f>
        <v>0.47860000000000003</v>
      </c>
      <c r="U411" s="331" t="s">
        <v>19</v>
      </c>
      <c r="V411" s="1" t="str">
        <f t="shared" si="4"/>
        <v/>
      </c>
      <c r="AR411" s="140" t="s">
        <v>254</v>
      </c>
      <c r="AT411" s="140" t="s">
        <v>154</v>
      </c>
      <c r="AU411" s="140" t="s">
        <v>88</v>
      </c>
      <c r="AY411" s="18" t="s">
        <v>151</v>
      </c>
      <c r="BE411" s="141">
        <f>IF(N411="základní",J411,0)</f>
        <v>0</v>
      </c>
      <c r="BF411" s="141">
        <f>IF(N411="snížená",J411,0)</f>
        <v>0</v>
      </c>
      <c r="BG411" s="141">
        <f>IF(N411="zákl. přenesená",J411,0)</f>
        <v>0</v>
      </c>
      <c r="BH411" s="141">
        <f>IF(N411="sníž. přenesená",J411,0)</f>
        <v>0</v>
      </c>
      <c r="BI411" s="141">
        <f>IF(N411="nulová",J411,0)</f>
        <v>0</v>
      </c>
      <c r="BJ411" s="18" t="s">
        <v>88</v>
      </c>
      <c r="BK411" s="141">
        <f>ROUND(I411*H411,2)</f>
        <v>0</v>
      </c>
      <c r="BL411" s="18" t="s">
        <v>254</v>
      </c>
      <c r="BM411" s="140" t="s">
        <v>601</v>
      </c>
    </row>
    <row r="412" spans="2:65" s="1" customFormat="1" ht="16.5" customHeight="1" x14ac:dyDescent="0.2">
      <c r="B412" s="33"/>
      <c r="C412" s="129" t="s">
        <v>602</v>
      </c>
      <c r="D412" s="129" t="s">
        <v>154</v>
      </c>
      <c r="E412" s="130" t="s">
        <v>603</v>
      </c>
      <c r="F412" s="131" t="s">
        <v>604</v>
      </c>
      <c r="G412" s="132" t="s">
        <v>318</v>
      </c>
      <c r="H412" s="133">
        <v>10</v>
      </c>
      <c r="I412" s="134"/>
      <c r="J412" s="135">
        <f>ROUND(I412*H412,2)</f>
        <v>0</v>
      </c>
      <c r="K412" s="131" t="s">
        <v>19</v>
      </c>
      <c r="L412" s="33"/>
      <c r="M412" s="136" t="s">
        <v>19</v>
      </c>
      <c r="N412" s="137" t="s">
        <v>47</v>
      </c>
      <c r="P412" s="138">
        <f>O412*H412</f>
        <v>0</v>
      </c>
      <c r="Q412" s="138">
        <v>0</v>
      </c>
      <c r="R412" s="138">
        <f>Q412*H412</f>
        <v>0</v>
      </c>
      <c r="S412" s="138">
        <v>4.786E-2</v>
      </c>
      <c r="T412" s="138">
        <f>S412*H412</f>
        <v>0.47860000000000003</v>
      </c>
      <c r="U412" s="331" t="s">
        <v>19</v>
      </c>
      <c r="V412" s="1" t="str">
        <f t="shared" si="4"/>
        <v/>
      </c>
      <c r="AR412" s="140" t="s">
        <v>254</v>
      </c>
      <c r="AT412" s="140" t="s">
        <v>154</v>
      </c>
      <c r="AU412" s="140" t="s">
        <v>88</v>
      </c>
      <c r="AY412" s="18" t="s">
        <v>151</v>
      </c>
      <c r="BE412" s="141">
        <f>IF(N412="základní",J412,0)</f>
        <v>0</v>
      </c>
      <c r="BF412" s="141">
        <f>IF(N412="snížená",J412,0)</f>
        <v>0</v>
      </c>
      <c r="BG412" s="141">
        <f>IF(N412="zákl. přenesená",J412,0)</f>
        <v>0</v>
      </c>
      <c r="BH412" s="141">
        <f>IF(N412="sníž. přenesená",J412,0)</f>
        <v>0</v>
      </c>
      <c r="BI412" s="141">
        <f>IF(N412="nulová",J412,0)</f>
        <v>0</v>
      </c>
      <c r="BJ412" s="18" t="s">
        <v>88</v>
      </c>
      <c r="BK412" s="141">
        <f>ROUND(I412*H412,2)</f>
        <v>0</v>
      </c>
      <c r="BL412" s="18" t="s">
        <v>254</v>
      </c>
      <c r="BM412" s="140" t="s">
        <v>605</v>
      </c>
    </row>
    <row r="413" spans="2:65" s="11" customFormat="1" ht="22.9" customHeight="1" x14ac:dyDescent="0.2">
      <c r="B413" s="117"/>
      <c r="D413" s="118" t="s">
        <v>74</v>
      </c>
      <c r="E413" s="127" t="s">
        <v>606</v>
      </c>
      <c r="F413" s="127" t="s">
        <v>607</v>
      </c>
      <c r="I413" s="120"/>
      <c r="J413" s="128">
        <f>BK413</f>
        <v>0</v>
      </c>
      <c r="L413" s="117"/>
      <c r="M413" s="122"/>
      <c r="P413" s="123">
        <f>SUM(P414:P428)</f>
        <v>0</v>
      </c>
      <c r="R413" s="123">
        <f>SUM(R414:R428)</f>
        <v>0</v>
      </c>
      <c r="T413" s="123">
        <f>SUM(T414:T428)</f>
        <v>0.21871000000000002</v>
      </c>
      <c r="U413" s="330"/>
      <c r="V413" s="1" t="str">
        <f t="shared" si="4"/>
        <v/>
      </c>
      <c r="AR413" s="118" t="s">
        <v>88</v>
      </c>
      <c r="AT413" s="125" t="s">
        <v>74</v>
      </c>
      <c r="AU413" s="125" t="s">
        <v>82</v>
      </c>
      <c r="AY413" s="118" t="s">
        <v>151</v>
      </c>
      <c r="BK413" s="126">
        <f>SUM(BK414:BK428)</f>
        <v>0</v>
      </c>
    </row>
    <row r="414" spans="2:65" s="1" customFormat="1" ht="16.5" customHeight="1" x14ac:dyDescent="0.2">
      <c r="B414" s="33"/>
      <c r="C414" s="129" t="s">
        <v>608</v>
      </c>
      <c r="D414" s="129" t="s">
        <v>154</v>
      </c>
      <c r="E414" s="130" t="s">
        <v>609</v>
      </c>
      <c r="F414" s="131" t="s">
        <v>610</v>
      </c>
      <c r="G414" s="132" t="s">
        <v>329</v>
      </c>
      <c r="H414" s="133">
        <v>1</v>
      </c>
      <c r="I414" s="134"/>
      <c r="J414" s="135">
        <f>ROUND(I414*H414,2)</f>
        <v>0</v>
      </c>
      <c r="K414" s="131" t="s">
        <v>158</v>
      </c>
      <c r="L414" s="33"/>
      <c r="M414" s="136" t="s">
        <v>19</v>
      </c>
      <c r="N414" s="137" t="s">
        <v>47</v>
      </c>
      <c r="P414" s="138">
        <f>O414*H414</f>
        <v>0</v>
      </c>
      <c r="Q414" s="138">
        <v>0</v>
      </c>
      <c r="R414" s="138">
        <f>Q414*H414</f>
        <v>0</v>
      </c>
      <c r="S414" s="138">
        <v>1.933E-2</v>
      </c>
      <c r="T414" s="138">
        <f>S414*H414</f>
        <v>1.933E-2</v>
      </c>
      <c r="U414" s="331" t="s">
        <v>19</v>
      </c>
      <c r="V414" s="1" t="str">
        <f t="shared" si="4"/>
        <v/>
      </c>
      <c r="AR414" s="140" t="s">
        <v>254</v>
      </c>
      <c r="AT414" s="140" t="s">
        <v>154</v>
      </c>
      <c r="AU414" s="140" t="s">
        <v>88</v>
      </c>
      <c r="AY414" s="18" t="s">
        <v>151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8" t="s">
        <v>88</v>
      </c>
      <c r="BK414" s="141">
        <f>ROUND(I414*H414,2)</f>
        <v>0</v>
      </c>
      <c r="BL414" s="18" t="s">
        <v>254</v>
      </c>
      <c r="BM414" s="140" t="s">
        <v>611</v>
      </c>
    </row>
    <row r="415" spans="2:65" s="1" customFormat="1" ht="11.25" x14ac:dyDescent="0.2">
      <c r="B415" s="33"/>
      <c r="D415" s="142" t="s">
        <v>161</v>
      </c>
      <c r="F415" s="143" t="s">
        <v>612</v>
      </c>
      <c r="I415" s="144"/>
      <c r="L415" s="33"/>
      <c r="M415" s="145"/>
      <c r="U415" s="332"/>
      <c r="V415" s="1" t="str">
        <f t="shared" si="4"/>
        <v/>
      </c>
      <c r="AT415" s="18" t="s">
        <v>161</v>
      </c>
      <c r="AU415" s="18" t="s">
        <v>88</v>
      </c>
    </row>
    <row r="416" spans="2:65" s="1" customFormat="1" ht="16.5" customHeight="1" x14ac:dyDescent="0.2">
      <c r="B416" s="33"/>
      <c r="C416" s="129" t="s">
        <v>613</v>
      </c>
      <c r="D416" s="129" t="s">
        <v>154</v>
      </c>
      <c r="E416" s="130" t="s">
        <v>614</v>
      </c>
      <c r="F416" s="131" t="s">
        <v>615</v>
      </c>
      <c r="G416" s="132" t="s">
        <v>329</v>
      </c>
      <c r="H416" s="133">
        <v>1</v>
      </c>
      <c r="I416" s="134"/>
      <c r="J416" s="135">
        <f>ROUND(I416*H416,2)</f>
        <v>0</v>
      </c>
      <c r="K416" s="131" t="s">
        <v>158</v>
      </c>
      <c r="L416" s="33"/>
      <c r="M416" s="136" t="s">
        <v>19</v>
      </c>
      <c r="N416" s="137" t="s">
        <v>47</v>
      </c>
      <c r="P416" s="138">
        <f>O416*H416</f>
        <v>0</v>
      </c>
      <c r="Q416" s="138">
        <v>0</v>
      </c>
      <c r="R416" s="138">
        <f>Q416*H416</f>
        <v>0</v>
      </c>
      <c r="S416" s="138">
        <v>1.9460000000000002E-2</v>
      </c>
      <c r="T416" s="138">
        <f>S416*H416</f>
        <v>1.9460000000000002E-2</v>
      </c>
      <c r="U416" s="331" t="s">
        <v>19</v>
      </c>
      <c r="V416" s="1" t="str">
        <f t="shared" si="4"/>
        <v/>
      </c>
      <c r="AR416" s="140" t="s">
        <v>254</v>
      </c>
      <c r="AT416" s="140" t="s">
        <v>154</v>
      </c>
      <c r="AU416" s="140" t="s">
        <v>88</v>
      </c>
      <c r="AY416" s="18" t="s">
        <v>151</v>
      </c>
      <c r="BE416" s="141">
        <f>IF(N416="základní",J416,0)</f>
        <v>0</v>
      </c>
      <c r="BF416" s="141">
        <f>IF(N416="snížená",J416,0)</f>
        <v>0</v>
      </c>
      <c r="BG416" s="141">
        <f>IF(N416="zákl. přenesená",J416,0)</f>
        <v>0</v>
      </c>
      <c r="BH416" s="141">
        <f>IF(N416="sníž. přenesená",J416,0)</f>
        <v>0</v>
      </c>
      <c r="BI416" s="141">
        <f>IF(N416="nulová",J416,0)</f>
        <v>0</v>
      </c>
      <c r="BJ416" s="18" t="s">
        <v>88</v>
      </c>
      <c r="BK416" s="141">
        <f>ROUND(I416*H416,2)</f>
        <v>0</v>
      </c>
      <c r="BL416" s="18" t="s">
        <v>254</v>
      </c>
      <c r="BM416" s="140" t="s">
        <v>616</v>
      </c>
    </row>
    <row r="417" spans="2:65" s="1" customFormat="1" ht="11.25" x14ac:dyDescent="0.2">
      <c r="B417" s="33"/>
      <c r="D417" s="142" t="s">
        <v>161</v>
      </c>
      <c r="F417" s="143" t="s">
        <v>617</v>
      </c>
      <c r="I417" s="144"/>
      <c r="L417" s="33"/>
      <c r="M417" s="145"/>
      <c r="U417" s="332"/>
      <c r="V417" s="1" t="str">
        <f t="shared" si="4"/>
        <v/>
      </c>
      <c r="AT417" s="18" t="s">
        <v>161</v>
      </c>
      <c r="AU417" s="18" t="s">
        <v>88</v>
      </c>
    </row>
    <row r="418" spans="2:65" s="1" customFormat="1" ht="16.5" customHeight="1" x14ac:dyDescent="0.2">
      <c r="B418" s="33"/>
      <c r="C418" s="129" t="s">
        <v>618</v>
      </c>
      <c r="D418" s="129" t="s">
        <v>154</v>
      </c>
      <c r="E418" s="130" t="s">
        <v>619</v>
      </c>
      <c r="F418" s="131" t="s">
        <v>620</v>
      </c>
      <c r="G418" s="132" t="s">
        <v>329</v>
      </c>
      <c r="H418" s="133">
        <v>1</v>
      </c>
      <c r="I418" s="134"/>
      <c r="J418" s="135">
        <f>ROUND(I418*H418,2)</f>
        <v>0</v>
      </c>
      <c r="K418" s="131" t="s">
        <v>19</v>
      </c>
      <c r="L418" s="33"/>
      <c r="M418" s="136" t="s">
        <v>19</v>
      </c>
      <c r="N418" s="137" t="s">
        <v>47</v>
      </c>
      <c r="P418" s="138">
        <f>O418*H418</f>
        <v>0</v>
      </c>
      <c r="Q418" s="138">
        <v>0</v>
      </c>
      <c r="R418" s="138">
        <f>Q418*H418</f>
        <v>0</v>
      </c>
      <c r="S418" s="138">
        <v>2.2499999999999999E-2</v>
      </c>
      <c r="T418" s="138">
        <f>S418*H418</f>
        <v>2.2499999999999999E-2</v>
      </c>
      <c r="U418" s="331" t="s">
        <v>19</v>
      </c>
      <c r="V418" s="1" t="str">
        <f t="shared" si="4"/>
        <v/>
      </c>
      <c r="AR418" s="140" t="s">
        <v>254</v>
      </c>
      <c r="AT418" s="140" t="s">
        <v>154</v>
      </c>
      <c r="AU418" s="140" t="s">
        <v>88</v>
      </c>
      <c r="AY418" s="18" t="s">
        <v>151</v>
      </c>
      <c r="BE418" s="141">
        <f>IF(N418="základní",J418,0)</f>
        <v>0</v>
      </c>
      <c r="BF418" s="141">
        <f>IF(N418="snížená",J418,0)</f>
        <v>0</v>
      </c>
      <c r="BG418" s="141">
        <f>IF(N418="zákl. přenesená",J418,0)</f>
        <v>0</v>
      </c>
      <c r="BH418" s="141">
        <f>IF(N418="sníž. přenesená",J418,0)</f>
        <v>0</v>
      </c>
      <c r="BI418" s="141">
        <f>IF(N418="nulová",J418,0)</f>
        <v>0</v>
      </c>
      <c r="BJ418" s="18" t="s">
        <v>88</v>
      </c>
      <c r="BK418" s="141">
        <f>ROUND(I418*H418,2)</f>
        <v>0</v>
      </c>
      <c r="BL418" s="18" t="s">
        <v>254</v>
      </c>
      <c r="BM418" s="140" t="s">
        <v>621</v>
      </c>
    </row>
    <row r="419" spans="2:65" s="1" customFormat="1" ht="16.5" customHeight="1" x14ac:dyDescent="0.2">
      <c r="B419" s="33"/>
      <c r="C419" s="129" t="s">
        <v>622</v>
      </c>
      <c r="D419" s="129" t="s">
        <v>154</v>
      </c>
      <c r="E419" s="130" t="s">
        <v>623</v>
      </c>
      <c r="F419" s="131" t="s">
        <v>624</v>
      </c>
      <c r="G419" s="132" t="s">
        <v>329</v>
      </c>
      <c r="H419" s="133">
        <v>1</v>
      </c>
      <c r="I419" s="134"/>
      <c r="J419" s="135">
        <f>ROUND(I419*H419,2)</f>
        <v>0</v>
      </c>
      <c r="K419" s="131" t="s">
        <v>158</v>
      </c>
      <c r="L419" s="33"/>
      <c r="M419" s="136" t="s">
        <v>19</v>
      </c>
      <c r="N419" s="137" t="s">
        <v>47</v>
      </c>
      <c r="P419" s="138">
        <f>O419*H419</f>
        <v>0</v>
      </c>
      <c r="Q419" s="138">
        <v>0</v>
      </c>
      <c r="R419" s="138">
        <f>Q419*H419</f>
        <v>0</v>
      </c>
      <c r="S419" s="138">
        <v>0.155</v>
      </c>
      <c r="T419" s="138">
        <f>S419*H419</f>
        <v>0.155</v>
      </c>
      <c r="U419" s="331" t="s">
        <v>19</v>
      </c>
      <c r="V419" s="1" t="str">
        <f t="shared" si="4"/>
        <v/>
      </c>
      <c r="AR419" s="140" t="s">
        <v>254</v>
      </c>
      <c r="AT419" s="140" t="s">
        <v>154</v>
      </c>
      <c r="AU419" s="140" t="s">
        <v>88</v>
      </c>
      <c r="AY419" s="18" t="s">
        <v>151</v>
      </c>
      <c r="BE419" s="141">
        <f>IF(N419="základní",J419,0)</f>
        <v>0</v>
      </c>
      <c r="BF419" s="141">
        <f>IF(N419="snížená",J419,0)</f>
        <v>0</v>
      </c>
      <c r="BG419" s="141">
        <f>IF(N419="zákl. přenesená",J419,0)</f>
        <v>0</v>
      </c>
      <c r="BH419" s="141">
        <f>IF(N419="sníž. přenesená",J419,0)</f>
        <v>0</v>
      </c>
      <c r="BI419" s="141">
        <f>IF(N419="nulová",J419,0)</f>
        <v>0</v>
      </c>
      <c r="BJ419" s="18" t="s">
        <v>88</v>
      </c>
      <c r="BK419" s="141">
        <f>ROUND(I419*H419,2)</f>
        <v>0</v>
      </c>
      <c r="BL419" s="18" t="s">
        <v>254</v>
      </c>
      <c r="BM419" s="140" t="s">
        <v>625</v>
      </c>
    </row>
    <row r="420" spans="2:65" s="1" customFormat="1" ht="11.25" x14ac:dyDescent="0.2">
      <c r="B420" s="33"/>
      <c r="D420" s="142" t="s">
        <v>161</v>
      </c>
      <c r="F420" s="143" t="s">
        <v>626</v>
      </c>
      <c r="I420" s="144"/>
      <c r="L420" s="33"/>
      <c r="M420" s="145"/>
      <c r="U420" s="332"/>
      <c r="V420" s="1" t="str">
        <f t="shared" si="4"/>
        <v/>
      </c>
      <c r="AT420" s="18" t="s">
        <v>161</v>
      </c>
      <c r="AU420" s="18" t="s">
        <v>88</v>
      </c>
    </row>
    <row r="421" spans="2:65" s="1" customFormat="1" ht="16.5" customHeight="1" x14ac:dyDescent="0.2">
      <c r="B421" s="33"/>
      <c r="C421" s="129" t="s">
        <v>627</v>
      </c>
      <c r="D421" s="129" t="s">
        <v>154</v>
      </c>
      <c r="E421" s="130" t="s">
        <v>628</v>
      </c>
      <c r="F421" s="131" t="s">
        <v>629</v>
      </c>
      <c r="G421" s="132" t="s">
        <v>329</v>
      </c>
      <c r="H421" s="133">
        <v>1</v>
      </c>
      <c r="I421" s="134"/>
      <c r="J421" s="135">
        <f>ROUND(I421*H421,2)</f>
        <v>0</v>
      </c>
      <c r="K421" s="131" t="s">
        <v>158</v>
      </c>
      <c r="L421" s="33"/>
      <c r="M421" s="136" t="s">
        <v>19</v>
      </c>
      <c r="N421" s="137" t="s">
        <v>47</v>
      </c>
      <c r="P421" s="138">
        <f>O421*H421</f>
        <v>0</v>
      </c>
      <c r="Q421" s="138">
        <v>0</v>
      </c>
      <c r="R421" s="138">
        <f>Q421*H421</f>
        <v>0</v>
      </c>
      <c r="S421" s="138">
        <v>1.56E-3</v>
      </c>
      <c r="T421" s="138">
        <f>S421*H421</f>
        <v>1.56E-3</v>
      </c>
      <c r="U421" s="331" t="s">
        <v>19</v>
      </c>
      <c r="V421" s="1" t="str">
        <f t="shared" si="4"/>
        <v/>
      </c>
      <c r="AR421" s="140" t="s">
        <v>254</v>
      </c>
      <c r="AT421" s="140" t="s">
        <v>154</v>
      </c>
      <c r="AU421" s="140" t="s">
        <v>88</v>
      </c>
      <c r="AY421" s="18" t="s">
        <v>151</v>
      </c>
      <c r="BE421" s="141">
        <f>IF(N421="základní",J421,0)</f>
        <v>0</v>
      </c>
      <c r="BF421" s="141">
        <f>IF(N421="snížená",J421,0)</f>
        <v>0</v>
      </c>
      <c r="BG421" s="141">
        <f>IF(N421="zákl. přenesená",J421,0)</f>
        <v>0</v>
      </c>
      <c r="BH421" s="141">
        <f>IF(N421="sníž. přenesená",J421,0)</f>
        <v>0</v>
      </c>
      <c r="BI421" s="141">
        <f>IF(N421="nulová",J421,0)</f>
        <v>0</v>
      </c>
      <c r="BJ421" s="18" t="s">
        <v>88</v>
      </c>
      <c r="BK421" s="141">
        <f>ROUND(I421*H421,2)</f>
        <v>0</v>
      </c>
      <c r="BL421" s="18" t="s">
        <v>254</v>
      </c>
      <c r="BM421" s="140" t="s">
        <v>630</v>
      </c>
    </row>
    <row r="422" spans="2:65" s="1" customFormat="1" ht="11.25" x14ac:dyDescent="0.2">
      <c r="B422" s="33"/>
      <c r="D422" s="142" t="s">
        <v>161</v>
      </c>
      <c r="F422" s="143" t="s">
        <v>631</v>
      </c>
      <c r="I422" s="144"/>
      <c r="L422" s="33"/>
      <c r="M422" s="145"/>
      <c r="U422" s="332"/>
      <c r="V422" s="1" t="str">
        <f t="shared" si="4"/>
        <v/>
      </c>
      <c r="AT422" s="18" t="s">
        <v>161</v>
      </c>
      <c r="AU422" s="18" t="s">
        <v>88</v>
      </c>
    </row>
    <row r="423" spans="2:65" s="12" customFormat="1" ht="11.25" x14ac:dyDescent="0.2">
      <c r="B423" s="146"/>
      <c r="D423" s="147" t="s">
        <v>163</v>
      </c>
      <c r="E423" s="148" t="s">
        <v>19</v>
      </c>
      <c r="F423" s="149" t="s">
        <v>632</v>
      </c>
      <c r="H423" s="150">
        <v>1</v>
      </c>
      <c r="I423" s="151"/>
      <c r="L423" s="146"/>
      <c r="M423" s="152"/>
      <c r="U423" s="333"/>
      <c r="V423" s="1" t="str">
        <f t="shared" si="4"/>
        <v/>
      </c>
      <c r="AT423" s="148" t="s">
        <v>163</v>
      </c>
      <c r="AU423" s="148" t="s">
        <v>88</v>
      </c>
      <c r="AV423" s="12" t="s">
        <v>88</v>
      </c>
      <c r="AW423" s="12" t="s">
        <v>36</v>
      </c>
      <c r="AX423" s="12" t="s">
        <v>75</v>
      </c>
      <c r="AY423" s="148" t="s">
        <v>151</v>
      </c>
    </row>
    <row r="424" spans="2:65" s="13" customFormat="1" ht="11.25" x14ac:dyDescent="0.2">
      <c r="B424" s="153"/>
      <c r="D424" s="147" t="s">
        <v>163</v>
      </c>
      <c r="E424" s="154" t="s">
        <v>19</v>
      </c>
      <c r="F424" s="155" t="s">
        <v>166</v>
      </c>
      <c r="H424" s="156">
        <v>1</v>
      </c>
      <c r="I424" s="157"/>
      <c r="L424" s="153"/>
      <c r="M424" s="158"/>
      <c r="U424" s="334"/>
      <c r="V424" s="1" t="str">
        <f t="shared" si="4"/>
        <v/>
      </c>
      <c r="AT424" s="154" t="s">
        <v>163</v>
      </c>
      <c r="AU424" s="154" t="s">
        <v>88</v>
      </c>
      <c r="AV424" s="13" t="s">
        <v>159</v>
      </c>
      <c r="AW424" s="13" t="s">
        <v>36</v>
      </c>
      <c r="AX424" s="13" t="s">
        <v>82</v>
      </c>
      <c r="AY424" s="154" t="s">
        <v>151</v>
      </c>
    </row>
    <row r="425" spans="2:65" s="1" customFormat="1" ht="16.5" customHeight="1" x14ac:dyDescent="0.2">
      <c r="B425" s="33"/>
      <c r="C425" s="129" t="s">
        <v>633</v>
      </c>
      <c r="D425" s="129" t="s">
        <v>154</v>
      </c>
      <c r="E425" s="130" t="s">
        <v>634</v>
      </c>
      <c r="F425" s="131" t="s">
        <v>635</v>
      </c>
      <c r="G425" s="132" t="s">
        <v>329</v>
      </c>
      <c r="H425" s="133">
        <v>1</v>
      </c>
      <c r="I425" s="134"/>
      <c r="J425" s="135">
        <f>ROUND(I425*H425,2)</f>
        <v>0</v>
      </c>
      <c r="K425" s="131" t="s">
        <v>158</v>
      </c>
      <c r="L425" s="33"/>
      <c r="M425" s="136" t="s">
        <v>19</v>
      </c>
      <c r="N425" s="137" t="s">
        <v>47</v>
      </c>
      <c r="P425" s="138">
        <f>O425*H425</f>
        <v>0</v>
      </c>
      <c r="Q425" s="138">
        <v>0</v>
      </c>
      <c r="R425" s="138">
        <f>Q425*H425</f>
        <v>0</v>
      </c>
      <c r="S425" s="138">
        <v>8.5999999999999998E-4</v>
      </c>
      <c r="T425" s="138">
        <f>S425*H425</f>
        <v>8.5999999999999998E-4</v>
      </c>
      <c r="U425" s="331" t="s">
        <v>19</v>
      </c>
      <c r="V425" s="1" t="str">
        <f t="shared" si="4"/>
        <v/>
      </c>
      <c r="AR425" s="140" t="s">
        <v>254</v>
      </c>
      <c r="AT425" s="140" t="s">
        <v>154</v>
      </c>
      <c r="AU425" s="140" t="s">
        <v>88</v>
      </c>
      <c r="AY425" s="18" t="s">
        <v>151</v>
      </c>
      <c r="BE425" s="141">
        <f>IF(N425="základní",J425,0)</f>
        <v>0</v>
      </c>
      <c r="BF425" s="141">
        <f>IF(N425="snížená",J425,0)</f>
        <v>0</v>
      </c>
      <c r="BG425" s="141">
        <f>IF(N425="zákl. přenesená",J425,0)</f>
        <v>0</v>
      </c>
      <c r="BH425" s="141">
        <f>IF(N425="sníž. přenesená",J425,0)</f>
        <v>0</v>
      </c>
      <c r="BI425" s="141">
        <f>IF(N425="nulová",J425,0)</f>
        <v>0</v>
      </c>
      <c r="BJ425" s="18" t="s">
        <v>88</v>
      </c>
      <c r="BK425" s="141">
        <f>ROUND(I425*H425,2)</f>
        <v>0</v>
      </c>
      <c r="BL425" s="18" t="s">
        <v>254</v>
      </c>
      <c r="BM425" s="140" t="s">
        <v>636</v>
      </c>
    </row>
    <row r="426" spans="2:65" s="1" customFormat="1" ht="11.25" x14ac:dyDescent="0.2">
      <c r="B426" s="33"/>
      <c r="D426" s="142" t="s">
        <v>161</v>
      </c>
      <c r="F426" s="143" t="s">
        <v>637</v>
      </c>
      <c r="I426" s="144"/>
      <c r="L426" s="33"/>
      <c r="M426" s="145"/>
      <c r="U426" s="332"/>
      <c r="V426" s="1" t="str">
        <f t="shared" ref="V426:V489" si="5">IF(U426="investice",J426,"")</f>
        <v/>
      </c>
      <c r="AT426" s="18" t="s">
        <v>161</v>
      </c>
      <c r="AU426" s="18" t="s">
        <v>88</v>
      </c>
    </row>
    <row r="427" spans="2:65" s="12" customFormat="1" ht="11.25" x14ac:dyDescent="0.2">
      <c r="B427" s="146"/>
      <c r="D427" s="147" t="s">
        <v>163</v>
      </c>
      <c r="E427" s="148" t="s">
        <v>19</v>
      </c>
      <c r="F427" s="149" t="s">
        <v>638</v>
      </c>
      <c r="H427" s="150">
        <v>1</v>
      </c>
      <c r="I427" s="151"/>
      <c r="L427" s="146"/>
      <c r="M427" s="152"/>
      <c r="U427" s="333"/>
      <c r="V427" s="1" t="str">
        <f t="shared" si="5"/>
        <v/>
      </c>
      <c r="AT427" s="148" t="s">
        <v>163</v>
      </c>
      <c r="AU427" s="148" t="s">
        <v>88</v>
      </c>
      <c r="AV427" s="12" t="s">
        <v>88</v>
      </c>
      <c r="AW427" s="12" t="s">
        <v>36</v>
      </c>
      <c r="AX427" s="12" t="s">
        <v>75</v>
      </c>
      <c r="AY427" s="148" t="s">
        <v>151</v>
      </c>
    </row>
    <row r="428" spans="2:65" s="13" customFormat="1" ht="11.25" x14ac:dyDescent="0.2">
      <c r="B428" s="153"/>
      <c r="D428" s="147" t="s">
        <v>163</v>
      </c>
      <c r="E428" s="154" t="s">
        <v>19</v>
      </c>
      <c r="F428" s="155" t="s">
        <v>166</v>
      </c>
      <c r="H428" s="156">
        <v>1</v>
      </c>
      <c r="I428" s="157"/>
      <c r="L428" s="153"/>
      <c r="M428" s="158"/>
      <c r="U428" s="334"/>
      <c r="V428" s="1" t="str">
        <f t="shared" si="5"/>
        <v/>
      </c>
      <c r="AT428" s="154" t="s">
        <v>163</v>
      </c>
      <c r="AU428" s="154" t="s">
        <v>88</v>
      </c>
      <c r="AV428" s="13" t="s">
        <v>159</v>
      </c>
      <c r="AW428" s="13" t="s">
        <v>36</v>
      </c>
      <c r="AX428" s="13" t="s">
        <v>82</v>
      </c>
      <c r="AY428" s="154" t="s">
        <v>151</v>
      </c>
    </row>
    <row r="429" spans="2:65" s="11" customFormat="1" ht="22.9" customHeight="1" x14ac:dyDescent="0.2">
      <c r="B429" s="117"/>
      <c r="D429" s="118" t="s">
        <v>74</v>
      </c>
      <c r="E429" s="127" t="s">
        <v>639</v>
      </c>
      <c r="F429" s="127" t="s">
        <v>94</v>
      </c>
      <c r="I429" s="120"/>
      <c r="J429" s="128">
        <f>BK429</f>
        <v>0</v>
      </c>
      <c r="L429" s="117"/>
      <c r="M429" s="122"/>
      <c r="P429" s="123">
        <f>SUM(P430:P432)</f>
        <v>0</v>
      </c>
      <c r="R429" s="123">
        <f>SUM(R430:R432)</f>
        <v>4.0000000000000002E-4</v>
      </c>
      <c r="T429" s="123">
        <f>SUM(T430:T432)</f>
        <v>0</v>
      </c>
      <c r="U429" s="330"/>
      <c r="V429" s="1" t="str">
        <f t="shared" si="5"/>
        <v/>
      </c>
      <c r="AR429" s="118" t="s">
        <v>88</v>
      </c>
      <c r="AT429" s="125" t="s">
        <v>74</v>
      </c>
      <c r="AU429" s="125" t="s">
        <v>82</v>
      </c>
      <c r="AY429" s="118" t="s">
        <v>151</v>
      </c>
      <c r="BK429" s="126">
        <f>SUM(BK430:BK432)</f>
        <v>0</v>
      </c>
    </row>
    <row r="430" spans="2:65" s="1" customFormat="1" ht="16.5" customHeight="1" x14ac:dyDescent="0.2">
      <c r="B430" s="33"/>
      <c r="C430" s="129" t="s">
        <v>640</v>
      </c>
      <c r="D430" s="129" t="s">
        <v>154</v>
      </c>
      <c r="E430" s="130" t="s">
        <v>641</v>
      </c>
      <c r="F430" s="131" t="s">
        <v>642</v>
      </c>
      <c r="G430" s="132" t="s">
        <v>174</v>
      </c>
      <c r="H430" s="133">
        <v>1</v>
      </c>
      <c r="I430" s="134"/>
      <c r="J430" s="135">
        <f>ROUND(I430*H430,2)</f>
        <v>0</v>
      </c>
      <c r="K430" s="131" t="s">
        <v>19</v>
      </c>
      <c r="L430" s="33"/>
      <c r="M430" s="136" t="s">
        <v>19</v>
      </c>
      <c r="N430" s="137" t="s">
        <v>47</v>
      </c>
      <c r="P430" s="138">
        <f>O430*H430</f>
        <v>0</v>
      </c>
      <c r="Q430" s="138">
        <v>0</v>
      </c>
      <c r="R430" s="138">
        <f>Q430*H430</f>
        <v>0</v>
      </c>
      <c r="S430" s="138">
        <v>0</v>
      </c>
      <c r="T430" s="138">
        <f>S430*H430</f>
        <v>0</v>
      </c>
      <c r="U430" s="331" t="s">
        <v>439</v>
      </c>
      <c r="V430" s="1">
        <f t="shared" si="5"/>
        <v>0</v>
      </c>
      <c r="AR430" s="140" t="s">
        <v>254</v>
      </c>
      <c r="AT430" s="140" t="s">
        <v>154</v>
      </c>
      <c r="AU430" s="140" t="s">
        <v>88</v>
      </c>
      <c r="AY430" s="18" t="s">
        <v>151</v>
      </c>
      <c r="BE430" s="141">
        <f>IF(N430="základní",J430,0)</f>
        <v>0</v>
      </c>
      <c r="BF430" s="141">
        <f>IF(N430="snížená",J430,0)</f>
        <v>0</v>
      </c>
      <c r="BG430" s="141">
        <f>IF(N430="zákl. přenesená",J430,0)</f>
        <v>0</v>
      </c>
      <c r="BH430" s="141">
        <f>IF(N430="sníž. přenesená",J430,0)</f>
        <v>0</v>
      </c>
      <c r="BI430" s="141">
        <f>IF(N430="nulová",J430,0)</f>
        <v>0</v>
      </c>
      <c r="BJ430" s="18" t="s">
        <v>88</v>
      </c>
      <c r="BK430" s="141">
        <f>ROUND(I430*H430,2)</f>
        <v>0</v>
      </c>
      <c r="BL430" s="18" t="s">
        <v>254</v>
      </c>
      <c r="BM430" s="140" t="s">
        <v>643</v>
      </c>
    </row>
    <row r="431" spans="2:65" s="1" customFormat="1" ht="16.5" customHeight="1" x14ac:dyDescent="0.2">
      <c r="B431" s="33"/>
      <c r="C431" s="171" t="s">
        <v>644</v>
      </c>
      <c r="D431" s="171" t="s">
        <v>579</v>
      </c>
      <c r="E431" s="172" t="s">
        <v>645</v>
      </c>
      <c r="F431" s="173" t="s">
        <v>646</v>
      </c>
      <c r="G431" s="174" t="s">
        <v>174</v>
      </c>
      <c r="H431" s="175">
        <v>1</v>
      </c>
      <c r="I431" s="176"/>
      <c r="J431" s="177">
        <f>ROUND(I431*H431,2)</f>
        <v>0</v>
      </c>
      <c r="K431" s="173" t="s">
        <v>158</v>
      </c>
      <c r="L431" s="178"/>
      <c r="M431" s="179" t="s">
        <v>19</v>
      </c>
      <c r="N431" s="180" t="s">
        <v>47</v>
      </c>
      <c r="P431" s="138">
        <f>O431*H431</f>
        <v>0</v>
      </c>
      <c r="Q431" s="138">
        <v>4.0000000000000002E-4</v>
      </c>
      <c r="R431" s="138">
        <f>Q431*H431</f>
        <v>4.0000000000000002E-4</v>
      </c>
      <c r="S431" s="138">
        <v>0</v>
      </c>
      <c r="T431" s="138">
        <f>S431*H431</f>
        <v>0</v>
      </c>
      <c r="U431" s="331" t="s">
        <v>439</v>
      </c>
      <c r="V431" s="1">
        <f t="shared" si="5"/>
        <v>0</v>
      </c>
      <c r="AR431" s="140" t="s">
        <v>375</v>
      </c>
      <c r="AT431" s="140" t="s">
        <v>579</v>
      </c>
      <c r="AU431" s="140" t="s">
        <v>88</v>
      </c>
      <c r="AY431" s="18" t="s">
        <v>151</v>
      </c>
      <c r="BE431" s="141">
        <f>IF(N431="základní",J431,0)</f>
        <v>0</v>
      </c>
      <c r="BF431" s="141">
        <f>IF(N431="snížená",J431,0)</f>
        <v>0</v>
      </c>
      <c r="BG431" s="141">
        <f>IF(N431="zákl. přenesená",J431,0)</f>
        <v>0</v>
      </c>
      <c r="BH431" s="141">
        <f>IF(N431="sníž. přenesená",J431,0)</f>
        <v>0</v>
      </c>
      <c r="BI431" s="141">
        <f>IF(N431="nulová",J431,0)</f>
        <v>0</v>
      </c>
      <c r="BJ431" s="18" t="s">
        <v>88</v>
      </c>
      <c r="BK431" s="141">
        <f>ROUND(I431*H431,2)</f>
        <v>0</v>
      </c>
      <c r="BL431" s="18" t="s">
        <v>254</v>
      </c>
      <c r="BM431" s="140" t="s">
        <v>647</v>
      </c>
    </row>
    <row r="432" spans="2:65" s="1" customFormat="1" ht="16.5" customHeight="1" x14ac:dyDescent="0.2">
      <c r="B432" s="33"/>
      <c r="C432" s="129" t="s">
        <v>648</v>
      </c>
      <c r="D432" s="129" t="s">
        <v>154</v>
      </c>
      <c r="E432" s="130" t="s">
        <v>649</v>
      </c>
      <c r="F432" s="131" t="s">
        <v>650</v>
      </c>
      <c r="G432" s="132" t="s">
        <v>329</v>
      </c>
      <c r="H432" s="133">
        <v>1</v>
      </c>
      <c r="I432" s="134"/>
      <c r="J432" s="135">
        <f>ROUND(I432*H432,2)</f>
        <v>0</v>
      </c>
      <c r="K432" s="131" t="s">
        <v>19</v>
      </c>
      <c r="L432" s="33"/>
      <c r="M432" s="136" t="s">
        <v>19</v>
      </c>
      <c r="N432" s="137" t="s">
        <v>47</v>
      </c>
      <c r="P432" s="138">
        <f>O432*H432</f>
        <v>0</v>
      </c>
      <c r="Q432" s="138">
        <v>0</v>
      </c>
      <c r="R432" s="138">
        <f>Q432*H432</f>
        <v>0</v>
      </c>
      <c r="S432" s="138">
        <v>0</v>
      </c>
      <c r="T432" s="138">
        <f>S432*H432</f>
        <v>0</v>
      </c>
      <c r="U432" s="331" t="s">
        <v>439</v>
      </c>
      <c r="V432" s="1">
        <f t="shared" si="5"/>
        <v>0</v>
      </c>
      <c r="AR432" s="140" t="s">
        <v>254</v>
      </c>
      <c r="AT432" s="140" t="s">
        <v>154</v>
      </c>
      <c r="AU432" s="140" t="s">
        <v>88</v>
      </c>
      <c r="AY432" s="18" t="s">
        <v>151</v>
      </c>
      <c r="BE432" s="141">
        <f>IF(N432="základní",J432,0)</f>
        <v>0</v>
      </c>
      <c r="BF432" s="141">
        <f>IF(N432="snížená",J432,0)</f>
        <v>0</v>
      </c>
      <c r="BG432" s="141">
        <f>IF(N432="zákl. přenesená",J432,0)</f>
        <v>0</v>
      </c>
      <c r="BH432" s="141">
        <f>IF(N432="sníž. přenesená",J432,0)</f>
        <v>0</v>
      </c>
      <c r="BI432" s="141">
        <f>IF(N432="nulová",J432,0)</f>
        <v>0</v>
      </c>
      <c r="BJ432" s="18" t="s">
        <v>88</v>
      </c>
      <c r="BK432" s="141">
        <f>ROUND(I432*H432,2)</f>
        <v>0</v>
      </c>
      <c r="BL432" s="18" t="s">
        <v>254</v>
      </c>
      <c r="BM432" s="140" t="s">
        <v>651</v>
      </c>
    </row>
    <row r="433" spans="2:65" s="11" customFormat="1" ht="22.9" customHeight="1" x14ac:dyDescent="0.2">
      <c r="B433" s="117"/>
      <c r="D433" s="118" t="s">
        <v>74</v>
      </c>
      <c r="E433" s="127" t="s">
        <v>652</v>
      </c>
      <c r="F433" s="127" t="s">
        <v>653</v>
      </c>
      <c r="I433" s="120"/>
      <c r="J433" s="128">
        <f>BK433</f>
        <v>0</v>
      </c>
      <c r="L433" s="117"/>
      <c r="M433" s="122"/>
      <c r="P433" s="123">
        <f>SUM(P434:P448)</f>
        <v>0</v>
      </c>
      <c r="R433" s="123">
        <f>SUM(R434:R448)</f>
        <v>0</v>
      </c>
      <c r="T433" s="123">
        <f>SUM(T434:T448)</f>
        <v>1.6244139999999998</v>
      </c>
      <c r="U433" s="330"/>
      <c r="V433" s="1" t="str">
        <f t="shared" si="5"/>
        <v/>
      </c>
      <c r="AR433" s="118" t="s">
        <v>88</v>
      </c>
      <c r="AT433" s="125" t="s">
        <v>74</v>
      </c>
      <c r="AU433" s="125" t="s">
        <v>82</v>
      </c>
      <c r="AY433" s="118" t="s">
        <v>151</v>
      </c>
      <c r="BK433" s="126">
        <f>SUM(BK434:BK448)</f>
        <v>0</v>
      </c>
    </row>
    <row r="434" spans="2:65" s="1" customFormat="1" ht="24.2" customHeight="1" x14ac:dyDescent="0.2">
      <c r="B434" s="33"/>
      <c r="C434" s="129" t="s">
        <v>654</v>
      </c>
      <c r="D434" s="129" t="s">
        <v>154</v>
      </c>
      <c r="E434" s="130" t="s">
        <v>655</v>
      </c>
      <c r="F434" s="131" t="s">
        <v>656</v>
      </c>
      <c r="G434" s="132" t="s">
        <v>157</v>
      </c>
      <c r="H434" s="133">
        <v>45.64</v>
      </c>
      <c r="I434" s="134"/>
      <c r="J434" s="135">
        <f>ROUND(I434*H434,2)</f>
        <v>0</v>
      </c>
      <c r="K434" s="131" t="s">
        <v>158</v>
      </c>
      <c r="L434" s="33"/>
      <c r="M434" s="136" t="s">
        <v>19</v>
      </c>
      <c r="N434" s="137" t="s">
        <v>47</v>
      </c>
      <c r="P434" s="138">
        <f>O434*H434</f>
        <v>0</v>
      </c>
      <c r="Q434" s="138">
        <v>0</v>
      </c>
      <c r="R434" s="138">
        <f>Q434*H434</f>
        <v>0</v>
      </c>
      <c r="S434" s="138">
        <v>9.8499999999999994E-3</v>
      </c>
      <c r="T434" s="138">
        <f>S434*H434</f>
        <v>0.44955399999999995</v>
      </c>
      <c r="U434" s="331" t="s">
        <v>19</v>
      </c>
      <c r="V434" s="1" t="str">
        <f t="shared" si="5"/>
        <v/>
      </c>
      <c r="AR434" s="140" t="s">
        <v>254</v>
      </c>
      <c r="AT434" s="140" t="s">
        <v>154</v>
      </c>
      <c r="AU434" s="140" t="s">
        <v>88</v>
      </c>
      <c r="AY434" s="18" t="s">
        <v>151</v>
      </c>
      <c r="BE434" s="141">
        <f>IF(N434="základní",J434,0)</f>
        <v>0</v>
      </c>
      <c r="BF434" s="141">
        <f>IF(N434="snížená",J434,0)</f>
        <v>0</v>
      </c>
      <c r="BG434" s="141">
        <f>IF(N434="zákl. přenesená",J434,0)</f>
        <v>0</v>
      </c>
      <c r="BH434" s="141">
        <f>IF(N434="sníž. přenesená",J434,0)</f>
        <v>0</v>
      </c>
      <c r="BI434" s="141">
        <f>IF(N434="nulová",J434,0)</f>
        <v>0</v>
      </c>
      <c r="BJ434" s="18" t="s">
        <v>88</v>
      </c>
      <c r="BK434" s="141">
        <f>ROUND(I434*H434,2)</f>
        <v>0</v>
      </c>
      <c r="BL434" s="18" t="s">
        <v>254</v>
      </c>
      <c r="BM434" s="140" t="s">
        <v>657</v>
      </c>
    </row>
    <row r="435" spans="2:65" s="1" customFormat="1" ht="11.25" x14ac:dyDescent="0.2">
      <c r="B435" s="33"/>
      <c r="D435" s="142" t="s">
        <v>161</v>
      </c>
      <c r="F435" s="143" t="s">
        <v>658</v>
      </c>
      <c r="I435" s="144"/>
      <c r="L435" s="33"/>
      <c r="M435" s="145"/>
      <c r="U435" s="332"/>
      <c r="V435" s="1" t="str">
        <f t="shared" si="5"/>
        <v/>
      </c>
      <c r="AT435" s="18" t="s">
        <v>161</v>
      </c>
      <c r="AU435" s="18" t="s">
        <v>88</v>
      </c>
    </row>
    <row r="436" spans="2:65" s="14" customFormat="1" ht="11.25" x14ac:dyDescent="0.2">
      <c r="B436" s="159"/>
      <c r="D436" s="147" t="s">
        <v>163</v>
      </c>
      <c r="E436" s="160" t="s">
        <v>19</v>
      </c>
      <c r="F436" s="161" t="s">
        <v>361</v>
      </c>
      <c r="H436" s="160" t="s">
        <v>19</v>
      </c>
      <c r="I436" s="162"/>
      <c r="L436" s="159"/>
      <c r="M436" s="163"/>
      <c r="U436" s="335"/>
      <c r="V436" s="1" t="str">
        <f t="shared" si="5"/>
        <v/>
      </c>
      <c r="AT436" s="160" t="s">
        <v>163</v>
      </c>
      <c r="AU436" s="160" t="s">
        <v>88</v>
      </c>
      <c r="AV436" s="14" t="s">
        <v>82</v>
      </c>
      <c r="AW436" s="14" t="s">
        <v>36</v>
      </c>
      <c r="AX436" s="14" t="s">
        <v>75</v>
      </c>
      <c r="AY436" s="160" t="s">
        <v>151</v>
      </c>
    </row>
    <row r="437" spans="2:65" s="12" customFormat="1" ht="11.25" x14ac:dyDescent="0.2">
      <c r="B437" s="146"/>
      <c r="D437" s="147" t="s">
        <v>163</v>
      </c>
      <c r="E437" s="148" t="s">
        <v>19</v>
      </c>
      <c r="F437" s="149" t="s">
        <v>395</v>
      </c>
      <c r="H437" s="150">
        <v>28.15</v>
      </c>
      <c r="I437" s="151"/>
      <c r="L437" s="146"/>
      <c r="M437" s="152"/>
      <c r="U437" s="333"/>
      <c r="V437" s="1" t="str">
        <f t="shared" si="5"/>
        <v/>
      </c>
      <c r="AT437" s="148" t="s">
        <v>163</v>
      </c>
      <c r="AU437" s="148" t="s">
        <v>88</v>
      </c>
      <c r="AV437" s="12" t="s">
        <v>88</v>
      </c>
      <c r="AW437" s="12" t="s">
        <v>36</v>
      </c>
      <c r="AX437" s="12" t="s">
        <v>75</v>
      </c>
      <c r="AY437" s="148" t="s">
        <v>151</v>
      </c>
    </row>
    <row r="438" spans="2:65" s="12" customFormat="1" ht="11.25" x14ac:dyDescent="0.2">
      <c r="B438" s="146"/>
      <c r="D438" s="147" t="s">
        <v>163</v>
      </c>
      <c r="E438" s="148" t="s">
        <v>19</v>
      </c>
      <c r="F438" s="149" t="s">
        <v>396</v>
      </c>
      <c r="H438" s="150">
        <v>17.489999999999998</v>
      </c>
      <c r="I438" s="151"/>
      <c r="L438" s="146"/>
      <c r="M438" s="152"/>
      <c r="U438" s="333"/>
      <c r="V438" s="1" t="str">
        <f t="shared" si="5"/>
        <v/>
      </c>
      <c r="AT438" s="148" t="s">
        <v>163</v>
      </c>
      <c r="AU438" s="148" t="s">
        <v>88</v>
      </c>
      <c r="AV438" s="12" t="s">
        <v>88</v>
      </c>
      <c r="AW438" s="12" t="s">
        <v>36</v>
      </c>
      <c r="AX438" s="12" t="s">
        <v>75</v>
      </c>
      <c r="AY438" s="148" t="s">
        <v>151</v>
      </c>
    </row>
    <row r="439" spans="2:65" s="13" customFormat="1" ht="11.25" x14ac:dyDescent="0.2">
      <c r="B439" s="153"/>
      <c r="D439" s="147" t="s">
        <v>163</v>
      </c>
      <c r="E439" s="154" t="s">
        <v>19</v>
      </c>
      <c r="F439" s="155" t="s">
        <v>166</v>
      </c>
      <c r="H439" s="156">
        <v>45.64</v>
      </c>
      <c r="I439" s="157"/>
      <c r="L439" s="153"/>
      <c r="M439" s="158"/>
      <c r="U439" s="334"/>
      <c r="V439" s="1" t="str">
        <f t="shared" si="5"/>
        <v/>
      </c>
      <c r="AT439" s="154" t="s">
        <v>163</v>
      </c>
      <c r="AU439" s="154" t="s">
        <v>88</v>
      </c>
      <c r="AV439" s="13" t="s">
        <v>159</v>
      </c>
      <c r="AW439" s="13" t="s">
        <v>36</v>
      </c>
      <c r="AX439" s="13" t="s">
        <v>82</v>
      </c>
      <c r="AY439" s="154" t="s">
        <v>151</v>
      </c>
    </row>
    <row r="440" spans="2:65" s="1" customFormat="1" ht="16.5" customHeight="1" x14ac:dyDescent="0.2">
      <c r="B440" s="33"/>
      <c r="C440" s="129" t="s">
        <v>659</v>
      </c>
      <c r="D440" s="129" t="s">
        <v>154</v>
      </c>
      <c r="E440" s="130" t="s">
        <v>660</v>
      </c>
      <c r="F440" s="131" t="s">
        <v>661</v>
      </c>
      <c r="G440" s="132" t="s">
        <v>157</v>
      </c>
      <c r="H440" s="133">
        <v>65.27</v>
      </c>
      <c r="I440" s="134"/>
      <c r="J440" s="135">
        <f>ROUND(I440*H440,2)</f>
        <v>0</v>
      </c>
      <c r="K440" s="131" t="s">
        <v>158</v>
      </c>
      <c r="L440" s="33"/>
      <c r="M440" s="136" t="s">
        <v>19</v>
      </c>
      <c r="N440" s="137" t="s">
        <v>47</v>
      </c>
      <c r="P440" s="138">
        <f>O440*H440</f>
        <v>0</v>
      </c>
      <c r="Q440" s="138">
        <v>0</v>
      </c>
      <c r="R440" s="138">
        <f>Q440*H440</f>
        <v>0</v>
      </c>
      <c r="S440" s="138">
        <v>1.7999999999999999E-2</v>
      </c>
      <c r="T440" s="138">
        <f>S440*H440</f>
        <v>1.1748599999999998</v>
      </c>
      <c r="U440" s="331" t="s">
        <v>19</v>
      </c>
      <c r="V440" s="1" t="str">
        <f t="shared" si="5"/>
        <v/>
      </c>
      <c r="AR440" s="140" t="s">
        <v>254</v>
      </c>
      <c r="AT440" s="140" t="s">
        <v>154</v>
      </c>
      <c r="AU440" s="140" t="s">
        <v>88</v>
      </c>
      <c r="AY440" s="18" t="s">
        <v>151</v>
      </c>
      <c r="BE440" s="141">
        <f>IF(N440="základní",J440,0)</f>
        <v>0</v>
      </c>
      <c r="BF440" s="141">
        <f>IF(N440="snížená",J440,0)</f>
        <v>0</v>
      </c>
      <c r="BG440" s="141">
        <f>IF(N440="zákl. přenesená",J440,0)</f>
        <v>0</v>
      </c>
      <c r="BH440" s="141">
        <f>IF(N440="sníž. přenesená",J440,0)</f>
        <v>0</v>
      </c>
      <c r="BI440" s="141">
        <f>IF(N440="nulová",J440,0)</f>
        <v>0</v>
      </c>
      <c r="BJ440" s="18" t="s">
        <v>88</v>
      </c>
      <c r="BK440" s="141">
        <f>ROUND(I440*H440,2)</f>
        <v>0</v>
      </c>
      <c r="BL440" s="18" t="s">
        <v>254</v>
      </c>
      <c r="BM440" s="140" t="s">
        <v>662</v>
      </c>
    </row>
    <row r="441" spans="2:65" s="1" customFormat="1" ht="11.25" x14ac:dyDescent="0.2">
      <c r="B441" s="33"/>
      <c r="D441" s="142" t="s">
        <v>161</v>
      </c>
      <c r="F441" s="143" t="s">
        <v>663</v>
      </c>
      <c r="I441" s="144"/>
      <c r="L441" s="33"/>
      <c r="M441" s="145"/>
      <c r="U441" s="332"/>
      <c r="V441" s="1" t="str">
        <f t="shared" si="5"/>
        <v/>
      </c>
      <c r="AT441" s="18" t="s">
        <v>161</v>
      </c>
      <c r="AU441" s="18" t="s">
        <v>88</v>
      </c>
    </row>
    <row r="442" spans="2:65" s="14" customFormat="1" ht="11.25" x14ac:dyDescent="0.2">
      <c r="B442" s="159"/>
      <c r="D442" s="147" t="s">
        <v>163</v>
      </c>
      <c r="E442" s="160" t="s">
        <v>19</v>
      </c>
      <c r="F442" s="161" t="s">
        <v>361</v>
      </c>
      <c r="H442" s="160" t="s">
        <v>19</v>
      </c>
      <c r="I442" s="162"/>
      <c r="L442" s="159"/>
      <c r="M442" s="163"/>
      <c r="U442" s="335"/>
      <c r="V442" s="1" t="str">
        <f t="shared" si="5"/>
        <v/>
      </c>
      <c r="AT442" s="160" t="s">
        <v>163</v>
      </c>
      <c r="AU442" s="160" t="s">
        <v>88</v>
      </c>
      <c r="AV442" s="14" t="s">
        <v>82</v>
      </c>
      <c r="AW442" s="14" t="s">
        <v>36</v>
      </c>
      <c r="AX442" s="14" t="s">
        <v>75</v>
      </c>
      <c r="AY442" s="160" t="s">
        <v>151</v>
      </c>
    </row>
    <row r="443" spans="2:65" s="12" customFormat="1" ht="11.25" x14ac:dyDescent="0.2">
      <c r="B443" s="146"/>
      <c r="D443" s="147" t="s">
        <v>163</v>
      </c>
      <c r="E443" s="148" t="s">
        <v>19</v>
      </c>
      <c r="F443" s="149" t="s">
        <v>380</v>
      </c>
      <c r="H443" s="150">
        <v>5.76</v>
      </c>
      <c r="I443" s="151"/>
      <c r="L443" s="146"/>
      <c r="M443" s="152"/>
      <c r="U443" s="333"/>
      <c r="V443" s="1" t="str">
        <f t="shared" si="5"/>
        <v/>
      </c>
      <c r="AT443" s="148" t="s">
        <v>163</v>
      </c>
      <c r="AU443" s="148" t="s">
        <v>88</v>
      </c>
      <c r="AV443" s="12" t="s">
        <v>88</v>
      </c>
      <c r="AW443" s="12" t="s">
        <v>36</v>
      </c>
      <c r="AX443" s="12" t="s">
        <v>75</v>
      </c>
      <c r="AY443" s="148" t="s">
        <v>151</v>
      </c>
    </row>
    <row r="444" spans="2:65" s="12" customFormat="1" ht="11.25" x14ac:dyDescent="0.2">
      <c r="B444" s="146"/>
      <c r="D444" s="147" t="s">
        <v>163</v>
      </c>
      <c r="E444" s="148" t="s">
        <v>19</v>
      </c>
      <c r="F444" s="149" t="s">
        <v>362</v>
      </c>
      <c r="H444" s="150">
        <v>3.63</v>
      </c>
      <c r="I444" s="151"/>
      <c r="L444" s="146"/>
      <c r="M444" s="152"/>
      <c r="U444" s="333"/>
      <c r="V444" s="1" t="str">
        <f t="shared" si="5"/>
        <v/>
      </c>
      <c r="AT444" s="148" t="s">
        <v>163</v>
      </c>
      <c r="AU444" s="148" t="s">
        <v>88</v>
      </c>
      <c r="AV444" s="12" t="s">
        <v>88</v>
      </c>
      <c r="AW444" s="12" t="s">
        <v>36</v>
      </c>
      <c r="AX444" s="12" t="s">
        <v>75</v>
      </c>
      <c r="AY444" s="148" t="s">
        <v>151</v>
      </c>
    </row>
    <row r="445" spans="2:65" s="12" customFormat="1" ht="11.25" x14ac:dyDescent="0.2">
      <c r="B445" s="146"/>
      <c r="D445" s="147" t="s">
        <v>163</v>
      </c>
      <c r="E445" s="148" t="s">
        <v>19</v>
      </c>
      <c r="F445" s="149" t="s">
        <v>381</v>
      </c>
      <c r="H445" s="150">
        <v>10.24</v>
      </c>
      <c r="I445" s="151"/>
      <c r="L445" s="146"/>
      <c r="M445" s="152"/>
      <c r="U445" s="333"/>
      <c r="V445" s="1" t="str">
        <f t="shared" si="5"/>
        <v/>
      </c>
      <c r="AT445" s="148" t="s">
        <v>163</v>
      </c>
      <c r="AU445" s="148" t="s">
        <v>88</v>
      </c>
      <c r="AV445" s="12" t="s">
        <v>88</v>
      </c>
      <c r="AW445" s="12" t="s">
        <v>36</v>
      </c>
      <c r="AX445" s="12" t="s">
        <v>75</v>
      </c>
      <c r="AY445" s="148" t="s">
        <v>151</v>
      </c>
    </row>
    <row r="446" spans="2:65" s="12" customFormat="1" ht="11.25" x14ac:dyDescent="0.2">
      <c r="B446" s="146"/>
      <c r="D446" s="147" t="s">
        <v>163</v>
      </c>
      <c r="E446" s="148" t="s">
        <v>19</v>
      </c>
      <c r="F446" s="149" t="s">
        <v>395</v>
      </c>
      <c r="H446" s="150">
        <v>28.15</v>
      </c>
      <c r="I446" s="151"/>
      <c r="L446" s="146"/>
      <c r="M446" s="152"/>
      <c r="U446" s="333"/>
      <c r="V446" s="1" t="str">
        <f t="shared" si="5"/>
        <v/>
      </c>
      <c r="AT446" s="148" t="s">
        <v>163</v>
      </c>
      <c r="AU446" s="148" t="s">
        <v>88</v>
      </c>
      <c r="AV446" s="12" t="s">
        <v>88</v>
      </c>
      <c r="AW446" s="12" t="s">
        <v>36</v>
      </c>
      <c r="AX446" s="12" t="s">
        <v>75</v>
      </c>
      <c r="AY446" s="148" t="s">
        <v>151</v>
      </c>
    </row>
    <row r="447" spans="2:65" s="12" customFormat="1" ht="11.25" x14ac:dyDescent="0.2">
      <c r="B447" s="146"/>
      <c r="D447" s="147" t="s">
        <v>163</v>
      </c>
      <c r="E447" s="148" t="s">
        <v>19</v>
      </c>
      <c r="F447" s="149" t="s">
        <v>396</v>
      </c>
      <c r="H447" s="150">
        <v>17.489999999999998</v>
      </c>
      <c r="I447" s="151"/>
      <c r="L447" s="146"/>
      <c r="M447" s="152"/>
      <c r="U447" s="333"/>
      <c r="V447" s="1" t="str">
        <f t="shared" si="5"/>
        <v/>
      </c>
      <c r="AT447" s="148" t="s">
        <v>163</v>
      </c>
      <c r="AU447" s="148" t="s">
        <v>88</v>
      </c>
      <c r="AV447" s="12" t="s">
        <v>88</v>
      </c>
      <c r="AW447" s="12" t="s">
        <v>36</v>
      </c>
      <c r="AX447" s="12" t="s">
        <v>75</v>
      </c>
      <c r="AY447" s="148" t="s">
        <v>151</v>
      </c>
    </row>
    <row r="448" spans="2:65" s="13" customFormat="1" ht="11.25" x14ac:dyDescent="0.2">
      <c r="B448" s="153"/>
      <c r="D448" s="147" t="s">
        <v>163</v>
      </c>
      <c r="E448" s="154" t="s">
        <v>19</v>
      </c>
      <c r="F448" s="155" t="s">
        <v>166</v>
      </c>
      <c r="H448" s="156">
        <v>65.27</v>
      </c>
      <c r="I448" s="157"/>
      <c r="L448" s="153"/>
      <c r="M448" s="158"/>
      <c r="U448" s="334"/>
      <c r="V448" s="1" t="str">
        <f t="shared" si="5"/>
        <v/>
      </c>
      <c r="AT448" s="154" t="s">
        <v>163</v>
      </c>
      <c r="AU448" s="154" t="s">
        <v>88</v>
      </c>
      <c r="AV448" s="13" t="s">
        <v>159</v>
      </c>
      <c r="AW448" s="13" t="s">
        <v>36</v>
      </c>
      <c r="AX448" s="13" t="s">
        <v>82</v>
      </c>
      <c r="AY448" s="154" t="s">
        <v>151</v>
      </c>
    </row>
    <row r="449" spans="2:65" s="11" customFormat="1" ht="22.9" customHeight="1" x14ac:dyDescent="0.2">
      <c r="B449" s="117"/>
      <c r="D449" s="118" t="s">
        <v>74</v>
      </c>
      <c r="E449" s="127" t="s">
        <v>664</v>
      </c>
      <c r="F449" s="127" t="s">
        <v>665</v>
      </c>
      <c r="I449" s="120"/>
      <c r="J449" s="128">
        <f>BK449</f>
        <v>0</v>
      </c>
      <c r="L449" s="117"/>
      <c r="M449" s="122"/>
      <c r="P449" s="123">
        <f>SUM(P450:P547)</f>
        <v>0</v>
      </c>
      <c r="R449" s="123">
        <f>SUM(R450:R547)</f>
        <v>3.2068656300000002</v>
      </c>
      <c r="T449" s="123">
        <f>SUM(T450:T547)</f>
        <v>1.38E-2</v>
      </c>
      <c r="U449" s="330"/>
      <c r="V449" s="1" t="str">
        <f t="shared" si="5"/>
        <v/>
      </c>
      <c r="AR449" s="118" t="s">
        <v>88</v>
      </c>
      <c r="AT449" s="125" t="s">
        <v>74</v>
      </c>
      <c r="AU449" s="125" t="s">
        <v>82</v>
      </c>
      <c r="AY449" s="118" t="s">
        <v>151</v>
      </c>
      <c r="BK449" s="126">
        <f>SUM(BK450:BK547)</f>
        <v>0</v>
      </c>
    </row>
    <row r="450" spans="2:65" s="1" customFormat="1" ht="33" customHeight="1" x14ac:dyDescent="0.2">
      <c r="B450" s="33"/>
      <c r="C450" s="129" t="s">
        <v>666</v>
      </c>
      <c r="D450" s="129" t="s">
        <v>154</v>
      </c>
      <c r="E450" s="130" t="s">
        <v>667</v>
      </c>
      <c r="F450" s="131" t="s">
        <v>668</v>
      </c>
      <c r="G450" s="132" t="s">
        <v>157</v>
      </c>
      <c r="H450" s="133">
        <v>21.231000000000002</v>
      </c>
      <c r="I450" s="134"/>
      <c r="J450" s="135">
        <f>ROUND(I450*H450,2)</f>
        <v>0</v>
      </c>
      <c r="K450" s="131" t="s">
        <v>158</v>
      </c>
      <c r="L450" s="33"/>
      <c r="M450" s="136" t="s">
        <v>19</v>
      </c>
      <c r="N450" s="137" t="s">
        <v>47</v>
      </c>
      <c r="P450" s="138">
        <f>O450*H450</f>
        <v>0</v>
      </c>
      <c r="Q450" s="138">
        <v>2.5510000000000001E-2</v>
      </c>
      <c r="R450" s="138">
        <f>Q450*H450</f>
        <v>0.5416028100000001</v>
      </c>
      <c r="S450" s="138">
        <v>0</v>
      </c>
      <c r="T450" s="138">
        <f>S450*H450</f>
        <v>0</v>
      </c>
      <c r="U450" s="331" t="s">
        <v>19</v>
      </c>
      <c r="V450" s="1" t="str">
        <f t="shared" si="5"/>
        <v/>
      </c>
      <c r="AR450" s="140" t="s">
        <v>254</v>
      </c>
      <c r="AT450" s="140" t="s">
        <v>154</v>
      </c>
      <c r="AU450" s="140" t="s">
        <v>88</v>
      </c>
      <c r="AY450" s="18" t="s">
        <v>151</v>
      </c>
      <c r="BE450" s="141">
        <f>IF(N450="základní",J450,0)</f>
        <v>0</v>
      </c>
      <c r="BF450" s="141">
        <f>IF(N450="snížená",J450,0)</f>
        <v>0</v>
      </c>
      <c r="BG450" s="141">
        <f>IF(N450="zákl. přenesená",J450,0)</f>
        <v>0</v>
      </c>
      <c r="BH450" s="141">
        <f>IF(N450="sníž. přenesená",J450,0)</f>
        <v>0</v>
      </c>
      <c r="BI450" s="141">
        <f>IF(N450="nulová",J450,0)</f>
        <v>0</v>
      </c>
      <c r="BJ450" s="18" t="s">
        <v>88</v>
      </c>
      <c r="BK450" s="141">
        <f>ROUND(I450*H450,2)</f>
        <v>0</v>
      </c>
      <c r="BL450" s="18" t="s">
        <v>254</v>
      </c>
      <c r="BM450" s="140" t="s">
        <v>669</v>
      </c>
    </row>
    <row r="451" spans="2:65" s="1" customFormat="1" ht="11.25" x14ac:dyDescent="0.2">
      <c r="B451" s="33"/>
      <c r="D451" s="142" t="s">
        <v>161</v>
      </c>
      <c r="F451" s="143" t="s">
        <v>670</v>
      </c>
      <c r="I451" s="144"/>
      <c r="L451" s="33"/>
      <c r="M451" s="145"/>
      <c r="U451" s="332"/>
      <c r="V451" s="1" t="str">
        <f t="shared" si="5"/>
        <v/>
      </c>
      <c r="AT451" s="18" t="s">
        <v>161</v>
      </c>
      <c r="AU451" s="18" t="s">
        <v>88</v>
      </c>
    </row>
    <row r="452" spans="2:65" s="12" customFormat="1" ht="11.25" x14ac:dyDescent="0.2">
      <c r="B452" s="146"/>
      <c r="D452" s="147" t="s">
        <v>163</v>
      </c>
      <c r="E452" s="148" t="s">
        <v>19</v>
      </c>
      <c r="F452" s="149" t="s">
        <v>671</v>
      </c>
      <c r="H452" s="150">
        <v>21.231000000000002</v>
      </c>
      <c r="I452" s="151"/>
      <c r="L452" s="146"/>
      <c r="M452" s="152"/>
      <c r="U452" s="333"/>
      <c r="V452" s="1" t="str">
        <f t="shared" si="5"/>
        <v/>
      </c>
      <c r="AT452" s="148" t="s">
        <v>163</v>
      </c>
      <c r="AU452" s="148" t="s">
        <v>88</v>
      </c>
      <c r="AV452" s="12" t="s">
        <v>88</v>
      </c>
      <c r="AW452" s="12" t="s">
        <v>36</v>
      </c>
      <c r="AX452" s="12" t="s">
        <v>75</v>
      </c>
      <c r="AY452" s="148" t="s">
        <v>151</v>
      </c>
    </row>
    <row r="453" spans="2:65" s="13" customFormat="1" ht="11.25" x14ac:dyDescent="0.2">
      <c r="B453" s="153"/>
      <c r="D453" s="147" t="s">
        <v>163</v>
      </c>
      <c r="E453" s="154" t="s">
        <v>19</v>
      </c>
      <c r="F453" s="155" t="s">
        <v>166</v>
      </c>
      <c r="H453" s="156">
        <v>21.231000000000002</v>
      </c>
      <c r="I453" s="157"/>
      <c r="L453" s="153"/>
      <c r="M453" s="158"/>
      <c r="U453" s="334"/>
      <c r="V453" s="1" t="str">
        <f t="shared" si="5"/>
        <v/>
      </c>
      <c r="AT453" s="154" t="s">
        <v>163</v>
      </c>
      <c r="AU453" s="154" t="s">
        <v>88</v>
      </c>
      <c r="AV453" s="13" t="s">
        <v>159</v>
      </c>
      <c r="AW453" s="13" t="s">
        <v>36</v>
      </c>
      <c r="AX453" s="13" t="s">
        <v>82</v>
      </c>
      <c r="AY453" s="154" t="s">
        <v>151</v>
      </c>
    </row>
    <row r="454" spans="2:65" s="1" customFormat="1" ht="33" customHeight="1" x14ac:dyDescent="0.2">
      <c r="B454" s="33"/>
      <c r="C454" s="129" t="s">
        <v>672</v>
      </c>
      <c r="D454" s="129" t="s">
        <v>154</v>
      </c>
      <c r="E454" s="130" t="s">
        <v>673</v>
      </c>
      <c r="F454" s="131" t="s">
        <v>674</v>
      </c>
      <c r="G454" s="132" t="s">
        <v>157</v>
      </c>
      <c r="H454" s="133">
        <v>12.766999999999999</v>
      </c>
      <c r="I454" s="134"/>
      <c r="J454" s="135">
        <f>ROUND(I454*H454,2)</f>
        <v>0</v>
      </c>
      <c r="K454" s="131" t="s">
        <v>158</v>
      </c>
      <c r="L454" s="33"/>
      <c r="M454" s="136" t="s">
        <v>19</v>
      </c>
      <c r="N454" s="137" t="s">
        <v>47</v>
      </c>
      <c r="P454" s="138">
        <f>O454*H454</f>
        <v>0</v>
      </c>
      <c r="Q454" s="138">
        <v>4.5699999999999998E-2</v>
      </c>
      <c r="R454" s="138">
        <f>Q454*H454</f>
        <v>0.58345189999999991</v>
      </c>
      <c r="S454" s="138">
        <v>0</v>
      </c>
      <c r="T454" s="138">
        <f>S454*H454</f>
        <v>0</v>
      </c>
      <c r="U454" s="331" t="s">
        <v>19</v>
      </c>
      <c r="V454" s="1" t="str">
        <f t="shared" si="5"/>
        <v/>
      </c>
      <c r="AR454" s="140" t="s">
        <v>254</v>
      </c>
      <c r="AT454" s="140" t="s">
        <v>154</v>
      </c>
      <c r="AU454" s="140" t="s">
        <v>88</v>
      </c>
      <c r="AY454" s="18" t="s">
        <v>151</v>
      </c>
      <c r="BE454" s="141">
        <f>IF(N454="základní",J454,0)</f>
        <v>0</v>
      </c>
      <c r="BF454" s="141">
        <f>IF(N454="snížená",J454,0)</f>
        <v>0</v>
      </c>
      <c r="BG454" s="141">
        <f>IF(N454="zákl. přenesená",J454,0)</f>
        <v>0</v>
      </c>
      <c r="BH454" s="141">
        <f>IF(N454="sníž. přenesená",J454,0)</f>
        <v>0</v>
      </c>
      <c r="BI454" s="141">
        <f>IF(N454="nulová",J454,0)</f>
        <v>0</v>
      </c>
      <c r="BJ454" s="18" t="s">
        <v>88</v>
      </c>
      <c r="BK454" s="141">
        <f>ROUND(I454*H454,2)</f>
        <v>0</v>
      </c>
      <c r="BL454" s="18" t="s">
        <v>254</v>
      </c>
      <c r="BM454" s="140" t="s">
        <v>675</v>
      </c>
    </row>
    <row r="455" spans="2:65" s="1" customFormat="1" ht="11.25" x14ac:dyDescent="0.2">
      <c r="B455" s="33"/>
      <c r="D455" s="142" t="s">
        <v>161</v>
      </c>
      <c r="F455" s="143" t="s">
        <v>676</v>
      </c>
      <c r="I455" s="144"/>
      <c r="L455" s="33"/>
      <c r="M455" s="145"/>
      <c r="U455" s="332"/>
      <c r="V455" s="1" t="str">
        <f t="shared" si="5"/>
        <v/>
      </c>
      <c r="AT455" s="18" t="s">
        <v>161</v>
      </c>
      <c r="AU455" s="18" t="s">
        <v>88</v>
      </c>
    </row>
    <row r="456" spans="2:65" s="12" customFormat="1" ht="11.25" x14ac:dyDescent="0.2">
      <c r="B456" s="146"/>
      <c r="D456" s="147" t="s">
        <v>163</v>
      </c>
      <c r="E456" s="148" t="s">
        <v>19</v>
      </c>
      <c r="F456" s="149" t="s">
        <v>677</v>
      </c>
      <c r="H456" s="150">
        <v>12.766999999999999</v>
      </c>
      <c r="I456" s="151"/>
      <c r="L456" s="146"/>
      <c r="M456" s="152"/>
      <c r="U456" s="333"/>
      <c r="V456" s="1" t="str">
        <f t="shared" si="5"/>
        <v/>
      </c>
      <c r="AT456" s="148" t="s">
        <v>163</v>
      </c>
      <c r="AU456" s="148" t="s">
        <v>88</v>
      </c>
      <c r="AV456" s="12" t="s">
        <v>88</v>
      </c>
      <c r="AW456" s="12" t="s">
        <v>36</v>
      </c>
      <c r="AX456" s="12" t="s">
        <v>75</v>
      </c>
      <c r="AY456" s="148" t="s">
        <v>151</v>
      </c>
    </row>
    <row r="457" spans="2:65" s="13" customFormat="1" ht="11.25" x14ac:dyDescent="0.2">
      <c r="B457" s="153"/>
      <c r="D457" s="147" t="s">
        <v>163</v>
      </c>
      <c r="E457" s="154" t="s">
        <v>19</v>
      </c>
      <c r="F457" s="155" t="s">
        <v>166</v>
      </c>
      <c r="H457" s="156">
        <v>12.766999999999999</v>
      </c>
      <c r="I457" s="157"/>
      <c r="L457" s="153"/>
      <c r="M457" s="158"/>
      <c r="U457" s="334"/>
      <c r="V457" s="1" t="str">
        <f t="shared" si="5"/>
        <v/>
      </c>
      <c r="AT457" s="154" t="s">
        <v>163</v>
      </c>
      <c r="AU457" s="154" t="s">
        <v>88</v>
      </c>
      <c r="AV457" s="13" t="s">
        <v>159</v>
      </c>
      <c r="AW457" s="13" t="s">
        <v>36</v>
      </c>
      <c r="AX457" s="13" t="s">
        <v>82</v>
      </c>
      <c r="AY457" s="154" t="s">
        <v>151</v>
      </c>
    </row>
    <row r="458" spans="2:65" s="1" customFormat="1" ht="24.2" customHeight="1" x14ac:dyDescent="0.2">
      <c r="B458" s="33"/>
      <c r="C458" s="129" t="s">
        <v>678</v>
      </c>
      <c r="D458" s="129" t="s">
        <v>154</v>
      </c>
      <c r="E458" s="130" t="s">
        <v>679</v>
      </c>
      <c r="F458" s="131" t="s">
        <v>680</v>
      </c>
      <c r="G458" s="132" t="s">
        <v>318</v>
      </c>
      <c r="H458" s="133">
        <v>3.15</v>
      </c>
      <c r="I458" s="134"/>
      <c r="J458" s="135">
        <f>ROUND(I458*H458,2)</f>
        <v>0</v>
      </c>
      <c r="K458" s="131" t="s">
        <v>158</v>
      </c>
      <c r="L458" s="33"/>
      <c r="M458" s="136" t="s">
        <v>19</v>
      </c>
      <c r="N458" s="137" t="s">
        <v>47</v>
      </c>
      <c r="P458" s="138">
        <f>O458*H458</f>
        <v>0</v>
      </c>
      <c r="Q458" s="138">
        <v>9.1E-4</v>
      </c>
      <c r="R458" s="138">
        <f>Q458*H458</f>
        <v>2.8665000000000001E-3</v>
      </c>
      <c r="S458" s="138">
        <v>0</v>
      </c>
      <c r="T458" s="138">
        <f>S458*H458</f>
        <v>0</v>
      </c>
      <c r="U458" s="331" t="s">
        <v>19</v>
      </c>
      <c r="V458" s="1" t="str">
        <f t="shared" si="5"/>
        <v/>
      </c>
      <c r="AR458" s="140" t="s">
        <v>254</v>
      </c>
      <c r="AT458" s="140" t="s">
        <v>154</v>
      </c>
      <c r="AU458" s="140" t="s">
        <v>88</v>
      </c>
      <c r="AY458" s="18" t="s">
        <v>151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8" t="s">
        <v>88</v>
      </c>
      <c r="BK458" s="141">
        <f>ROUND(I458*H458,2)</f>
        <v>0</v>
      </c>
      <c r="BL458" s="18" t="s">
        <v>254</v>
      </c>
      <c r="BM458" s="140" t="s">
        <v>681</v>
      </c>
    </row>
    <row r="459" spans="2:65" s="1" customFormat="1" ht="11.25" x14ac:dyDescent="0.2">
      <c r="B459" s="33"/>
      <c r="D459" s="142" t="s">
        <v>161</v>
      </c>
      <c r="F459" s="143" t="s">
        <v>682</v>
      </c>
      <c r="I459" s="144"/>
      <c r="L459" s="33"/>
      <c r="M459" s="145"/>
      <c r="U459" s="332"/>
      <c r="V459" s="1" t="str">
        <f t="shared" si="5"/>
        <v/>
      </c>
      <c r="AT459" s="18" t="s">
        <v>161</v>
      </c>
      <c r="AU459" s="18" t="s">
        <v>88</v>
      </c>
    </row>
    <row r="460" spans="2:65" s="1" customFormat="1" ht="16.5" customHeight="1" x14ac:dyDescent="0.2">
      <c r="B460" s="33"/>
      <c r="C460" s="129" t="s">
        <v>683</v>
      </c>
      <c r="D460" s="129" t="s">
        <v>154</v>
      </c>
      <c r="E460" s="130" t="s">
        <v>684</v>
      </c>
      <c r="F460" s="131" t="s">
        <v>685</v>
      </c>
      <c r="G460" s="132" t="s">
        <v>157</v>
      </c>
      <c r="H460" s="133">
        <v>22.414999999999999</v>
      </c>
      <c r="I460" s="134"/>
      <c r="J460" s="135">
        <f>ROUND(I460*H460,2)</f>
        <v>0</v>
      </c>
      <c r="K460" s="131" t="s">
        <v>19</v>
      </c>
      <c r="L460" s="33"/>
      <c r="M460" s="136" t="s">
        <v>19</v>
      </c>
      <c r="N460" s="137" t="s">
        <v>47</v>
      </c>
      <c r="P460" s="138">
        <f>O460*H460</f>
        <v>0</v>
      </c>
      <c r="Q460" s="138">
        <v>0</v>
      </c>
      <c r="R460" s="138">
        <f>Q460*H460</f>
        <v>0</v>
      </c>
      <c r="S460" s="138">
        <v>0</v>
      </c>
      <c r="T460" s="138">
        <f>S460*H460</f>
        <v>0</v>
      </c>
      <c r="U460" s="331" t="s">
        <v>19</v>
      </c>
      <c r="V460" s="1" t="str">
        <f t="shared" si="5"/>
        <v/>
      </c>
      <c r="AR460" s="140" t="s">
        <v>254</v>
      </c>
      <c r="AT460" s="140" t="s">
        <v>154</v>
      </c>
      <c r="AU460" s="140" t="s">
        <v>88</v>
      </c>
      <c r="AY460" s="18" t="s">
        <v>151</v>
      </c>
      <c r="BE460" s="141">
        <f>IF(N460="základní",J460,0)</f>
        <v>0</v>
      </c>
      <c r="BF460" s="141">
        <f>IF(N460="snížená",J460,0)</f>
        <v>0</v>
      </c>
      <c r="BG460" s="141">
        <f>IF(N460="zákl. přenesená",J460,0)</f>
        <v>0</v>
      </c>
      <c r="BH460" s="141">
        <f>IF(N460="sníž. přenesená",J460,0)</f>
        <v>0</v>
      </c>
      <c r="BI460" s="141">
        <f>IF(N460="nulová",J460,0)</f>
        <v>0</v>
      </c>
      <c r="BJ460" s="18" t="s">
        <v>88</v>
      </c>
      <c r="BK460" s="141">
        <f>ROUND(I460*H460,2)</f>
        <v>0</v>
      </c>
      <c r="BL460" s="18" t="s">
        <v>254</v>
      </c>
      <c r="BM460" s="140" t="s">
        <v>686</v>
      </c>
    </row>
    <row r="461" spans="2:65" s="14" customFormat="1" ht="11.25" x14ac:dyDescent="0.2">
      <c r="B461" s="159"/>
      <c r="D461" s="147" t="s">
        <v>163</v>
      </c>
      <c r="E461" s="160" t="s">
        <v>19</v>
      </c>
      <c r="F461" s="161" t="s">
        <v>687</v>
      </c>
      <c r="H461" s="160" t="s">
        <v>19</v>
      </c>
      <c r="I461" s="162"/>
      <c r="L461" s="159"/>
      <c r="M461" s="163"/>
      <c r="U461" s="335"/>
      <c r="V461" s="1" t="str">
        <f t="shared" si="5"/>
        <v/>
      </c>
      <c r="AT461" s="160" t="s">
        <v>163</v>
      </c>
      <c r="AU461" s="160" t="s">
        <v>88</v>
      </c>
      <c r="AV461" s="14" t="s">
        <v>82</v>
      </c>
      <c r="AW461" s="14" t="s">
        <v>36</v>
      </c>
      <c r="AX461" s="14" t="s">
        <v>75</v>
      </c>
      <c r="AY461" s="160" t="s">
        <v>151</v>
      </c>
    </row>
    <row r="462" spans="2:65" s="12" customFormat="1" ht="11.25" x14ac:dyDescent="0.2">
      <c r="B462" s="146"/>
      <c r="D462" s="147" t="s">
        <v>163</v>
      </c>
      <c r="E462" s="148" t="s">
        <v>19</v>
      </c>
      <c r="F462" s="149" t="s">
        <v>688</v>
      </c>
      <c r="H462" s="150">
        <v>16.695</v>
      </c>
      <c r="I462" s="151"/>
      <c r="L462" s="146"/>
      <c r="M462" s="152"/>
      <c r="U462" s="333"/>
      <c r="V462" s="1" t="str">
        <f t="shared" si="5"/>
        <v/>
      </c>
      <c r="AT462" s="148" t="s">
        <v>163</v>
      </c>
      <c r="AU462" s="148" t="s">
        <v>88</v>
      </c>
      <c r="AV462" s="12" t="s">
        <v>88</v>
      </c>
      <c r="AW462" s="12" t="s">
        <v>36</v>
      </c>
      <c r="AX462" s="12" t="s">
        <v>75</v>
      </c>
      <c r="AY462" s="148" t="s">
        <v>151</v>
      </c>
    </row>
    <row r="463" spans="2:65" s="12" customFormat="1" ht="11.25" x14ac:dyDescent="0.2">
      <c r="B463" s="146"/>
      <c r="D463" s="147" t="s">
        <v>163</v>
      </c>
      <c r="E463" s="148" t="s">
        <v>19</v>
      </c>
      <c r="F463" s="149" t="s">
        <v>689</v>
      </c>
      <c r="H463" s="150">
        <v>5.72</v>
      </c>
      <c r="I463" s="151"/>
      <c r="L463" s="146"/>
      <c r="M463" s="152"/>
      <c r="U463" s="333"/>
      <c r="V463" s="1" t="str">
        <f t="shared" si="5"/>
        <v/>
      </c>
      <c r="AT463" s="148" t="s">
        <v>163</v>
      </c>
      <c r="AU463" s="148" t="s">
        <v>88</v>
      </c>
      <c r="AV463" s="12" t="s">
        <v>88</v>
      </c>
      <c r="AW463" s="12" t="s">
        <v>36</v>
      </c>
      <c r="AX463" s="12" t="s">
        <v>75</v>
      </c>
      <c r="AY463" s="148" t="s">
        <v>151</v>
      </c>
    </row>
    <row r="464" spans="2:65" s="13" customFormat="1" ht="11.25" x14ac:dyDescent="0.2">
      <c r="B464" s="153"/>
      <c r="D464" s="147" t="s">
        <v>163</v>
      </c>
      <c r="E464" s="154" t="s">
        <v>19</v>
      </c>
      <c r="F464" s="155" t="s">
        <v>166</v>
      </c>
      <c r="H464" s="156">
        <v>22.414999999999999</v>
      </c>
      <c r="I464" s="157"/>
      <c r="L464" s="153"/>
      <c r="M464" s="158"/>
      <c r="U464" s="334"/>
      <c r="V464" s="1" t="str">
        <f t="shared" si="5"/>
        <v/>
      </c>
      <c r="AT464" s="154" t="s">
        <v>163</v>
      </c>
      <c r="AU464" s="154" t="s">
        <v>88</v>
      </c>
      <c r="AV464" s="13" t="s">
        <v>159</v>
      </c>
      <c r="AW464" s="13" t="s">
        <v>36</v>
      </c>
      <c r="AX464" s="13" t="s">
        <v>82</v>
      </c>
      <c r="AY464" s="154" t="s">
        <v>151</v>
      </c>
    </row>
    <row r="465" spans="2:65" s="1" customFormat="1" ht="33" customHeight="1" x14ac:dyDescent="0.2">
      <c r="B465" s="33"/>
      <c r="C465" s="129" t="s">
        <v>690</v>
      </c>
      <c r="D465" s="129" t="s">
        <v>154</v>
      </c>
      <c r="E465" s="130" t="s">
        <v>691</v>
      </c>
      <c r="F465" s="131" t="s">
        <v>692</v>
      </c>
      <c r="G465" s="132" t="s">
        <v>157</v>
      </c>
      <c r="H465" s="133">
        <v>4.883</v>
      </c>
      <c r="I465" s="134"/>
      <c r="J465" s="135">
        <f>ROUND(I465*H465,2)</f>
        <v>0</v>
      </c>
      <c r="K465" s="131" t="s">
        <v>158</v>
      </c>
      <c r="L465" s="33"/>
      <c r="M465" s="136" t="s">
        <v>19</v>
      </c>
      <c r="N465" s="137" t="s">
        <v>47</v>
      </c>
      <c r="P465" s="138">
        <f>O465*H465</f>
        <v>0</v>
      </c>
      <c r="Q465" s="138">
        <v>1.324E-2</v>
      </c>
      <c r="R465" s="138">
        <f>Q465*H465</f>
        <v>6.4650920000000001E-2</v>
      </c>
      <c r="S465" s="138">
        <v>0</v>
      </c>
      <c r="T465" s="138">
        <f>S465*H465</f>
        <v>0</v>
      </c>
      <c r="U465" s="331" t="s">
        <v>19</v>
      </c>
      <c r="V465" s="1" t="str">
        <f t="shared" si="5"/>
        <v/>
      </c>
      <c r="AR465" s="140" t="s">
        <v>254</v>
      </c>
      <c r="AT465" s="140" t="s">
        <v>154</v>
      </c>
      <c r="AU465" s="140" t="s">
        <v>88</v>
      </c>
      <c r="AY465" s="18" t="s">
        <v>151</v>
      </c>
      <c r="BE465" s="141">
        <f>IF(N465="základní",J465,0)</f>
        <v>0</v>
      </c>
      <c r="BF465" s="141">
        <f>IF(N465="snížená",J465,0)</f>
        <v>0</v>
      </c>
      <c r="BG465" s="141">
        <f>IF(N465="zákl. přenesená",J465,0)</f>
        <v>0</v>
      </c>
      <c r="BH465" s="141">
        <f>IF(N465="sníž. přenesená",J465,0)</f>
        <v>0</v>
      </c>
      <c r="BI465" s="141">
        <f>IF(N465="nulová",J465,0)</f>
        <v>0</v>
      </c>
      <c r="BJ465" s="18" t="s">
        <v>88</v>
      </c>
      <c r="BK465" s="141">
        <f>ROUND(I465*H465,2)</f>
        <v>0</v>
      </c>
      <c r="BL465" s="18" t="s">
        <v>254</v>
      </c>
      <c r="BM465" s="140" t="s">
        <v>693</v>
      </c>
    </row>
    <row r="466" spans="2:65" s="1" customFormat="1" ht="11.25" x14ac:dyDescent="0.2">
      <c r="B466" s="33"/>
      <c r="D466" s="142" t="s">
        <v>161</v>
      </c>
      <c r="F466" s="143" t="s">
        <v>694</v>
      </c>
      <c r="I466" s="144"/>
      <c r="L466" s="33"/>
      <c r="M466" s="145"/>
      <c r="U466" s="332"/>
      <c r="V466" s="1" t="str">
        <f t="shared" si="5"/>
        <v/>
      </c>
      <c r="AT466" s="18" t="s">
        <v>161</v>
      </c>
      <c r="AU466" s="18" t="s">
        <v>88</v>
      </c>
    </row>
    <row r="467" spans="2:65" s="12" customFormat="1" ht="11.25" x14ac:dyDescent="0.2">
      <c r="B467" s="146"/>
      <c r="D467" s="147" t="s">
        <v>163</v>
      </c>
      <c r="E467" s="148" t="s">
        <v>19</v>
      </c>
      <c r="F467" s="149" t="s">
        <v>695</v>
      </c>
      <c r="H467" s="150">
        <v>4.883</v>
      </c>
      <c r="I467" s="151"/>
      <c r="L467" s="146"/>
      <c r="M467" s="152"/>
      <c r="U467" s="333"/>
      <c r="V467" s="1" t="str">
        <f t="shared" si="5"/>
        <v/>
      </c>
      <c r="AT467" s="148" t="s">
        <v>163</v>
      </c>
      <c r="AU467" s="148" t="s">
        <v>88</v>
      </c>
      <c r="AV467" s="12" t="s">
        <v>88</v>
      </c>
      <c r="AW467" s="12" t="s">
        <v>36</v>
      </c>
      <c r="AX467" s="12" t="s">
        <v>75</v>
      </c>
      <c r="AY467" s="148" t="s">
        <v>151</v>
      </c>
    </row>
    <row r="468" spans="2:65" s="13" customFormat="1" ht="11.25" x14ac:dyDescent="0.2">
      <c r="B468" s="153"/>
      <c r="D468" s="147" t="s">
        <v>163</v>
      </c>
      <c r="E468" s="154" t="s">
        <v>19</v>
      </c>
      <c r="F468" s="155" t="s">
        <v>166</v>
      </c>
      <c r="H468" s="156">
        <v>4.883</v>
      </c>
      <c r="I468" s="157"/>
      <c r="L468" s="153"/>
      <c r="M468" s="158"/>
      <c r="U468" s="334"/>
      <c r="V468" s="1" t="str">
        <f t="shared" si="5"/>
        <v/>
      </c>
      <c r="AT468" s="154" t="s">
        <v>163</v>
      </c>
      <c r="AU468" s="154" t="s">
        <v>88</v>
      </c>
      <c r="AV468" s="13" t="s">
        <v>159</v>
      </c>
      <c r="AW468" s="13" t="s">
        <v>36</v>
      </c>
      <c r="AX468" s="13" t="s">
        <v>82</v>
      </c>
      <c r="AY468" s="154" t="s">
        <v>151</v>
      </c>
    </row>
    <row r="469" spans="2:65" s="1" customFormat="1" ht="37.9" customHeight="1" x14ac:dyDescent="0.2">
      <c r="B469" s="33"/>
      <c r="C469" s="129" t="s">
        <v>696</v>
      </c>
      <c r="D469" s="129" t="s">
        <v>154</v>
      </c>
      <c r="E469" s="130" t="s">
        <v>697</v>
      </c>
      <c r="F469" s="131" t="s">
        <v>698</v>
      </c>
      <c r="G469" s="132" t="s">
        <v>157</v>
      </c>
      <c r="H469" s="133">
        <v>1.2150000000000001</v>
      </c>
      <c r="I469" s="134"/>
      <c r="J469" s="135">
        <f>ROUND(I469*H469,2)</f>
        <v>0</v>
      </c>
      <c r="K469" s="131" t="s">
        <v>158</v>
      </c>
      <c r="L469" s="33"/>
      <c r="M469" s="136" t="s">
        <v>19</v>
      </c>
      <c r="N469" s="137" t="s">
        <v>47</v>
      </c>
      <c r="P469" s="138">
        <f>O469*H469</f>
        <v>0</v>
      </c>
      <c r="Q469" s="138">
        <v>2.963E-2</v>
      </c>
      <c r="R469" s="138">
        <f>Q469*H469</f>
        <v>3.6000450000000003E-2</v>
      </c>
      <c r="S469" s="138">
        <v>0</v>
      </c>
      <c r="T469" s="138">
        <f>S469*H469</f>
        <v>0</v>
      </c>
      <c r="U469" s="331" t="s">
        <v>19</v>
      </c>
      <c r="V469" s="1" t="str">
        <f t="shared" si="5"/>
        <v/>
      </c>
      <c r="AR469" s="140" t="s">
        <v>254</v>
      </c>
      <c r="AT469" s="140" t="s">
        <v>154</v>
      </c>
      <c r="AU469" s="140" t="s">
        <v>88</v>
      </c>
      <c r="AY469" s="18" t="s">
        <v>151</v>
      </c>
      <c r="BE469" s="141">
        <f>IF(N469="základní",J469,0)</f>
        <v>0</v>
      </c>
      <c r="BF469" s="141">
        <f>IF(N469="snížená",J469,0)</f>
        <v>0</v>
      </c>
      <c r="BG469" s="141">
        <f>IF(N469="zákl. přenesená",J469,0)</f>
        <v>0</v>
      </c>
      <c r="BH469" s="141">
        <f>IF(N469="sníž. přenesená",J469,0)</f>
        <v>0</v>
      </c>
      <c r="BI469" s="141">
        <f>IF(N469="nulová",J469,0)</f>
        <v>0</v>
      </c>
      <c r="BJ469" s="18" t="s">
        <v>88</v>
      </c>
      <c r="BK469" s="141">
        <f>ROUND(I469*H469,2)</f>
        <v>0</v>
      </c>
      <c r="BL469" s="18" t="s">
        <v>254</v>
      </c>
      <c r="BM469" s="140" t="s">
        <v>699</v>
      </c>
    </row>
    <row r="470" spans="2:65" s="1" customFormat="1" ht="11.25" x14ac:dyDescent="0.2">
      <c r="B470" s="33"/>
      <c r="D470" s="142" t="s">
        <v>161</v>
      </c>
      <c r="F470" s="143" t="s">
        <v>700</v>
      </c>
      <c r="I470" s="144"/>
      <c r="L470" s="33"/>
      <c r="M470" s="145"/>
      <c r="U470" s="332"/>
      <c r="V470" s="1" t="str">
        <f t="shared" si="5"/>
        <v/>
      </c>
      <c r="AT470" s="18" t="s">
        <v>161</v>
      </c>
      <c r="AU470" s="18" t="s">
        <v>88</v>
      </c>
    </row>
    <row r="471" spans="2:65" s="12" customFormat="1" ht="11.25" x14ac:dyDescent="0.2">
      <c r="B471" s="146"/>
      <c r="D471" s="147" t="s">
        <v>163</v>
      </c>
      <c r="E471" s="148" t="s">
        <v>19</v>
      </c>
      <c r="F471" s="149" t="s">
        <v>701</v>
      </c>
      <c r="H471" s="150">
        <v>1.2150000000000001</v>
      </c>
      <c r="I471" s="151"/>
      <c r="L471" s="146"/>
      <c r="M471" s="152"/>
      <c r="U471" s="333"/>
      <c r="V471" s="1" t="str">
        <f t="shared" si="5"/>
        <v/>
      </c>
      <c r="AT471" s="148" t="s">
        <v>163</v>
      </c>
      <c r="AU471" s="148" t="s">
        <v>88</v>
      </c>
      <c r="AV471" s="12" t="s">
        <v>88</v>
      </c>
      <c r="AW471" s="12" t="s">
        <v>36</v>
      </c>
      <c r="AX471" s="12" t="s">
        <v>75</v>
      </c>
      <c r="AY471" s="148" t="s">
        <v>151</v>
      </c>
    </row>
    <row r="472" spans="2:65" s="13" customFormat="1" ht="11.25" x14ac:dyDescent="0.2">
      <c r="B472" s="153"/>
      <c r="D472" s="147" t="s">
        <v>163</v>
      </c>
      <c r="E472" s="154" t="s">
        <v>19</v>
      </c>
      <c r="F472" s="155" t="s">
        <v>166</v>
      </c>
      <c r="H472" s="156">
        <v>1.2150000000000001</v>
      </c>
      <c r="I472" s="157"/>
      <c r="L472" s="153"/>
      <c r="M472" s="158"/>
      <c r="U472" s="334"/>
      <c r="V472" s="1" t="str">
        <f t="shared" si="5"/>
        <v/>
      </c>
      <c r="AT472" s="154" t="s">
        <v>163</v>
      </c>
      <c r="AU472" s="154" t="s">
        <v>88</v>
      </c>
      <c r="AV472" s="13" t="s">
        <v>159</v>
      </c>
      <c r="AW472" s="13" t="s">
        <v>36</v>
      </c>
      <c r="AX472" s="13" t="s">
        <v>82</v>
      </c>
      <c r="AY472" s="154" t="s">
        <v>151</v>
      </c>
    </row>
    <row r="473" spans="2:65" s="1" customFormat="1" ht="24.2" customHeight="1" x14ac:dyDescent="0.2">
      <c r="B473" s="33"/>
      <c r="C473" s="129" t="s">
        <v>702</v>
      </c>
      <c r="D473" s="129" t="s">
        <v>154</v>
      </c>
      <c r="E473" s="130" t="s">
        <v>703</v>
      </c>
      <c r="F473" s="131" t="s">
        <v>704</v>
      </c>
      <c r="G473" s="132" t="s">
        <v>318</v>
      </c>
      <c r="H473" s="133">
        <v>0.9</v>
      </c>
      <c r="I473" s="134"/>
      <c r="J473" s="135">
        <f>ROUND(I473*H473,2)</f>
        <v>0</v>
      </c>
      <c r="K473" s="131" t="s">
        <v>158</v>
      </c>
      <c r="L473" s="33"/>
      <c r="M473" s="136" t="s">
        <v>19</v>
      </c>
      <c r="N473" s="137" t="s">
        <v>47</v>
      </c>
      <c r="P473" s="138">
        <f>O473*H473</f>
        <v>0</v>
      </c>
      <c r="Q473" s="138">
        <v>9.1E-4</v>
      </c>
      <c r="R473" s="138">
        <f>Q473*H473</f>
        <v>8.1900000000000007E-4</v>
      </c>
      <c r="S473" s="138">
        <v>0</v>
      </c>
      <c r="T473" s="138">
        <f>S473*H473</f>
        <v>0</v>
      </c>
      <c r="U473" s="331" t="s">
        <v>19</v>
      </c>
      <c r="V473" s="1" t="str">
        <f t="shared" si="5"/>
        <v/>
      </c>
      <c r="AR473" s="140" t="s">
        <v>254</v>
      </c>
      <c r="AT473" s="140" t="s">
        <v>154</v>
      </c>
      <c r="AU473" s="140" t="s">
        <v>88</v>
      </c>
      <c r="AY473" s="18" t="s">
        <v>151</v>
      </c>
      <c r="BE473" s="141">
        <f>IF(N473="základní",J473,0)</f>
        <v>0</v>
      </c>
      <c r="BF473" s="141">
        <f>IF(N473="snížená",J473,0)</f>
        <v>0</v>
      </c>
      <c r="BG473" s="141">
        <f>IF(N473="zákl. přenesená",J473,0)</f>
        <v>0</v>
      </c>
      <c r="BH473" s="141">
        <f>IF(N473="sníž. přenesená",J473,0)</f>
        <v>0</v>
      </c>
      <c r="BI473" s="141">
        <f>IF(N473="nulová",J473,0)</f>
        <v>0</v>
      </c>
      <c r="BJ473" s="18" t="s">
        <v>88</v>
      </c>
      <c r="BK473" s="141">
        <f>ROUND(I473*H473,2)</f>
        <v>0</v>
      </c>
      <c r="BL473" s="18" t="s">
        <v>254</v>
      </c>
      <c r="BM473" s="140" t="s">
        <v>705</v>
      </c>
    </row>
    <row r="474" spans="2:65" s="1" customFormat="1" ht="11.25" x14ac:dyDescent="0.2">
      <c r="B474" s="33"/>
      <c r="D474" s="142" t="s">
        <v>161</v>
      </c>
      <c r="F474" s="143" t="s">
        <v>706</v>
      </c>
      <c r="I474" s="144"/>
      <c r="L474" s="33"/>
      <c r="M474" s="145"/>
      <c r="U474" s="332"/>
      <c r="V474" s="1" t="str">
        <f t="shared" si="5"/>
        <v/>
      </c>
      <c r="AT474" s="18" t="s">
        <v>161</v>
      </c>
      <c r="AU474" s="18" t="s">
        <v>88</v>
      </c>
    </row>
    <row r="475" spans="2:65" s="12" customFormat="1" ht="11.25" x14ac:dyDescent="0.2">
      <c r="B475" s="146"/>
      <c r="D475" s="147" t="s">
        <v>163</v>
      </c>
      <c r="E475" s="148" t="s">
        <v>19</v>
      </c>
      <c r="F475" s="149" t="s">
        <v>707</v>
      </c>
      <c r="H475" s="150">
        <v>0.9</v>
      </c>
      <c r="I475" s="151"/>
      <c r="L475" s="146"/>
      <c r="M475" s="152"/>
      <c r="U475" s="333"/>
      <c r="V475" s="1" t="str">
        <f t="shared" si="5"/>
        <v/>
      </c>
      <c r="AT475" s="148" t="s">
        <v>163</v>
      </c>
      <c r="AU475" s="148" t="s">
        <v>88</v>
      </c>
      <c r="AV475" s="12" t="s">
        <v>88</v>
      </c>
      <c r="AW475" s="12" t="s">
        <v>36</v>
      </c>
      <c r="AX475" s="12" t="s">
        <v>75</v>
      </c>
      <c r="AY475" s="148" t="s">
        <v>151</v>
      </c>
    </row>
    <row r="476" spans="2:65" s="13" customFormat="1" ht="11.25" x14ac:dyDescent="0.2">
      <c r="B476" s="153"/>
      <c r="D476" s="147" t="s">
        <v>163</v>
      </c>
      <c r="E476" s="154" t="s">
        <v>19</v>
      </c>
      <c r="F476" s="155" t="s">
        <v>166</v>
      </c>
      <c r="H476" s="156">
        <v>0.9</v>
      </c>
      <c r="I476" s="157"/>
      <c r="L476" s="153"/>
      <c r="M476" s="158"/>
      <c r="U476" s="334"/>
      <c r="V476" s="1" t="str">
        <f t="shared" si="5"/>
        <v/>
      </c>
      <c r="AT476" s="154" t="s">
        <v>163</v>
      </c>
      <c r="AU476" s="154" t="s">
        <v>88</v>
      </c>
      <c r="AV476" s="13" t="s">
        <v>159</v>
      </c>
      <c r="AW476" s="13" t="s">
        <v>36</v>
      </c>
      <c r="AX476" s="13" t="s">
        <v>82</v>
      </c>
      <c r="AY476" s="154" t="s">
        <v>151</v>
      </c>
    </row>
    <row r="477" spans="2:65" s="1" customFormat="1" ht="24.2" customHeight="1" x14ac:dyDescent="0.2">
      <c r="B477" s="33"/>
      <c r="C477" s="129" t="s">
        <v>708</v>
      </c>
      <c r="D477" s="129" t="s">
        <v>154</v>
      </c>
      <c r="E477" s="130" t="s">
        <v>709</v>
      </c>
      <c r="F477" s="131" t="s">
        <v>710</v>
      </c>
      <c r="G477" s="132" t="s">
        <v>318</v>
      </c>
      <c r="H477" s="133">
        <v>1.7749999999999999</v>
      </c>
      <c r="I477" s="134"/>
      <c r="J477" s="135">
        <f>ROUND(I477*H477,2)</f>
        <v>0</v>
      </c>
      <c r="K477" s="131" t="s">
        <v>158</v>
      </c>
      <c r="L477" s="33"/>
      <c r="M477" s="136" t="s">
        <v>19</v>
      </c>
      <c r="N477" s="137" t="s">
        <v>47</v>
      </c>
      <c r="P477" s="138">
        <f>O477*H477</f>
        <v>0</v>
      </c>
      <c r="Q477" s="138">
        <v>5.1500000000000001E-3</v>
      </c>
      <c r="R477" s="138">
        <f>Q477*H477</f>
        <v>9.1412500000000001E-3</v>
      </c>
      <c r="S477" s="138">
        <v>0</v>
      </c>
      <c r="T477" s="138">
        <f>S477*H477</f>
        <v>0</v>
      </c>
      <c r="U477" s="331" t="s">
        <v>19</v>
      </c>
      <c r="V477" s="1" t="str">
        <f t="shared" si="5"/>
        <v/>
      </c>
      <c r="AR477" s="140" t="s">
        <v>254</v>
      </c>
      <c r="AT477" s="140" t="s">
        <v>154</v>
      </c>
      <c r="AU477" s="140" t="s">
        <v>88</v>
      </c>
      <c r="AY477" s="18" t="s">
        <v>151</v>
      </c>
      <c r="BE477" s="141">
        <f>IF(N477="základní",J477,0)</f>
        <v>0</v>
      </c>
      <c r="BF477" s="141">
        <f>IF(N477="snížená",J477,0)</f>
        <v>0</v>
      </c>
      <c r="BG477" s="141">
        <f>IF(N477="zákl. přenesená",J477,0)</f>
        <v>0</v>
      </c>
      <c r="BH477" s="141">
        <f>IF(N477="sníž. přenesená",J477,0)</f>
        <v>0</v>
      </c>
      <c r="BI477" s="141">
        <f>IF(N477="nulová",J477,0)</f>
        <v>0</v>
      </c>
      <c r="BJ477" s="18" t="s">
        <v>88</v>
      </c>
      <c r="BK477" s="141">
        <f>ROUND(I477*H477,2)</f>
        <v>0</v>
      </c>
      <c r="BL477" s="18" t="s">
        <v>254</v>
      </c>
      <c r="BM477" s="140" t="s">
        <v>711</v>
      </c>
    </row>
    <row r="478" spans="2:65" s="1" customFormat="1" ht="11.25" x14ac:dyDescent="0.2">
      <c r="B478" s="33"/>
      <c r="D478" s="142" t="s">
        <v>161</v>
      </c>
      <c r="F478" s="143" t="s">
        <v>712</v>
      </c>
      <c r="I478" s="144"/>
      <c r="L478" s="33"/>
      <c r="M478" s="145"/>
      <c r="U478" s="332"/>
      <c r="V478" s="1" t="str">
        <f t="shared" si="5"/>
        <v/>
      </c>
      <c r="AT478" s="18" t="s">
        <v>161</v>
      </c>
      <c r="AU478" s="18" t="s">
        <v>88</v>
      </c>
    </row>
    <row r="479" spans="2:65" s="12" customFormat="1" ht="11.25" x14ac:dyDescent="0.2">
      <c r="B479" s="146"/>
      <c r="D479" s="147" t="s">
        <v>163</v>
      </c>
      <c r="E479" s="148" t="s">
        <v>19</v>
      </c>
      <c r="F479" s="149" t="s">
        <v>713</v>
      </c>
      <c r="H479" s="150">
        <v>1.7749999999999999</v>
      </c>
      <c r="I479" s="151"/>
      <c r="L479" s="146"/>
      <c r="M479" s="152"/>
      <c r="U479" s="333"/>
      <c r="V479" s="1" t="str">
        <f t="shared" si="5"/>
        <v/>
      </c>
      <c r="AT479" s="148" t="s">
        <v>163</v>
      </c>
      <c r="AU479" s="148" t="s">
        <v>88</v>
      </c>
      <c r="AV479" s="12" t="s">
        <v>88</v>
      </c>
      <c r="AW479" s="12" t="s">
        <v>36</v>
      </c>
      <c r="AX479" s="12" t="s">
        <v>75</v>
      </c>
      <c r="AY479" s="148" t="s">
        <v>151</v>
      </c>
    </row>
    <row r="480" spans="2:65" s="13" customFormat="1" ht="11.25" x14ac:dyDescent="0.2">
      <c r="B480" s="153"/>
      <c r="D480" s="147" t="s">
        <v>163</v>
      </c>
      <c r="E480" s="154" t="s">
        <v>19</v>
      </c>
      <c r="F480" s="155" t="s">
        <v>166</v>
      </c>
      <c r="H480" s="156">
        <v>1.7749999999999999</v>
      </c>
      <c r="I480" s="157"/>
      <c r="L480" s="153"/>
      <c r="M480" s="158"/>
      <c r="U480" s="334"/>
      <c r="V480" s="1" t="str">
        <f t="shared" si="5"/>
        <v/>
      </c>
      <c r="AT480" s="154" t="s">
        <v>163</v>
      </c>
      <c r="AU480" s="154" t="s">
        <v>88</v>
      </c>
      <c r="AV480" s="13" t="s">
        <v>159</v>
      </c>
      <c r="AW480" s="13" t="s">
        <v>36</v>
      </c>
      <c r="AX480" s="13" t="s">
        <v>82</v>
      </c>
      <c r="AY480" s="154" t="s">
        <v>151</v>
      </c>
    </row>
    <row r="481" spans="2:65" s="1" customFormat="1" ht="16.5" customHeight="1" x14ac:dyDescent="0.2">
      <c r="B481" s="33"/>
      <c r="C481" s="129" t="s">
        <v>714</v>
      </c>
      <c r="D481" s="129" t="s">
        <v>154</v>
      </c>
      <c r="E481" s="130" t="s">
        <v>715</v>
      </c>
      <c r="F481" s="131" t="s">
        <v>716</v>
      </c>
      <c r="G481" s="132" t="s">
        <v>174</v>
      </c>
      <c r="H481" s="133">
        <v>1</v>
      </c>
      <c r="I481" s="134"/>
      <c r="J481" s="135">
        <f>ROUND(I481*H481,2)</f>
        <v>0</v>
      </c>
      <c r="K481" s="131" t="s">
        <v>158</v>
      </c>
      <c r="L481" s="33"/>
      <c r="M481" s="136" t="s">
        <v>19</v>
      </c>
      <c r="N481" s="137" t="s">
        <v>47</v>
      </c>
      <c r="P481" s="138">
        <f>O481*H481</f>
        <v>0</v>
      </c>
      <c r="Q481" s="138">
        <v>1.0000000000000001E-5</v>
      </c>
      <c r="R481" s="138">
        <f>Q481*H481</f>
        <v>1.0000000000000001E-5</v>
      </c>
      <c r="S481" s="138">
        <v>0</v>
      </c>
      <c r="T481" s="138">
        <f>S481*H481</f>
        <v>0</v>
      </c>
      <c r="U481" s="331" t="s">
        <v>19</v>
      </c>
      <c r="V481" s="1" t="str">
        <f t="shared" si="5"/>
        <v/>
      </c>
      <c r="AR481" s="140" t="s">
        <v>254</v>
      </c>
      <c r="AT481" s="140" t="s">
        <v>154</v>
      </c>
      <c r="AU481" s="140" t="s">
        <v>88</v>
      </c>
      <c r="AY481" s="18" t="s">
        <v>151</v>
      </c>
      <c r="BE481" s="141">
        <f>IF(N481="základní",J481,0)</f>
        <v>0</v>
      </c>
      <c r="BF481" s="141">
        <f>IF(N481="snížená",J481,0)</f>
        <v>0</v>
      </c>
      <c r="BG481" s="141">
        <f>IF(N481="zákl. přenesená",J481,0)</f>
        <v>0</v>
      </c>
      <c r="BH481" s="141">
        <f>IF(N481="sníž. přenesená",J481,0)</f>
        <v>0</v>
      </c>
      <c r="BI481" s="141">
        <f>IF(N481="nulová",J481,0)</f>
        <v>0</v>
      </c>
      <c r="BJ481" s="18" t="s">
        <v>88</v>
      </c>
      <c r="BK481" s="141">
        <f>ROUND(I481*H481,2)</f>
        <v>0</v>
      </c>
      <c r="BL481" s="18" t="s">
        <v>254</v>
      </c>
      <c r="BM481" s="140" t="s">
        <v>717</v>
      </c>
    </row>
    <row r="482" spans="2:65" s="1" customFormat="1" ht="11.25" x14ac:dyDescent="0.2">
      <c r="B482" s="33"/>
      <c r="D482" s="142" t="s">
        <v>161</v>
      </c>
      <c r="F482" s="143" t="s">
        <v>718</v>
      </c>
      <c r="I482" s="144"/>
      <c r="L482" s="33"/>
      <c r="M482" s="145"/>
      <c r="U482" s="332"/>
      <c r="V482" s="1" t="str">
        <f t="shared" si="5"/>
        <v/>
      </c>
      <c r="AT482" s="18" t="s">
        <v>161</v>
      </c>
      <c r="AU482" s="18" t="s">
        <v>88</v>
      </c>
    </row>
    <row r="483" spans="2:65" s="1" customFormat="1" ht="16.5" customHeight="1" x14ac:dyDescent="0.2">
      <c r="B483" s="33"/>
      <c r="C483" s="171" t="s">
        <v>719</v>
      </c>
      <c r="D483" s="171" t="s">
        <v>579</v>
      </c>
      <c r="E483" s="172" t="s">
        <v>720</v>
      </c>
      <c r="F483" s="173" t="s">
        <v>721</v>
      </c>
      <c r="G483" s="174" t="s">
        <v>174</v>
      </c>
      <c r="H483" s="175">
        <v>1</v>
      </c>
      <c r="I483" s="176"/>
      <c r="J483" s="177">
        <f>ROUND(I483*H483,2)</f>
        <v>0</v>
      </c>
      <c r="K483" s="173" t="s">
        <v>158</v>
      </c>
      <c r="L483" s="178"/>
      <c r="M483" s="179" t="s">
        <v>19</v>
      </c>
      <c r="N483" s="180" t="s">
        <v>47</v>
      </c>
      <c r="P483" s="138">
        <f>O483*H483</f>
        <v>0</v>
      </c>
      <c r="Q483" s="138">
        <v>6.7000000000000002E-3</v>
      </c>
      <c r="R483" s="138">
        <f>Q483*H483</f>
        <v>6.7000000000000002E-3</v>
      </c>
      <c r="S483" s="138">
        <v>0</v>
      </c>
      <c r="T483" s="138">
        <f>S483*H483</f>
        <v>0</v>
      </c>
      <c r="U483" s="331" t="s">
        <v>19</v>
      </c>
      <c r="V483" s="1" t="str">
        <f t="shared" si="5"/>
        <v/>
      </c>
      <c r="AR483" s="140" t="s">
        <v>375</v>
      </c>
      <c r="AT483" s="140" t="s">
        <v>579</v>
      </c>
      <c r="AU483" s="140" t="s">
        <v>88</v>
      </c>
      <c r="AY483" s="18" t="s">
        <v>151</v>
      </c>
      <c r="BE483" s="141">
        <f>IF(N483="základní",J483,0)</f>
        <v>0</v>
      </c>
      <c r="BF483" s="141">
        <f>IF(N483="snížená",J483,0)</f>
        <v>0</v>
      </c>
      <c r="BG483" s="141">
        <f>IF(N483="zákl. přenesená",J483,0)</f>
        <v>0</v>
      </c>
      <c r="BH483" s="141">
        <f>IF(N483="sníž. přenesená",J483,0)</f>
        <v>0</v>
      </c>
      <c r="BI483" s="141">
        <f>IF(N483="nulová",J483,0)</f>
        <v>0</v>
      </c>
      <c r="BJ483" s="18" t="s">
        <v>88</v>
      </c>
      <c r="BK483" s="141">
        <f>ROUND(I483*H483,2)</f>
        <v>0</v>
      </c>
      <c r="BL483" s="18" t="s">
        <v>254</v>
      </c>
      <c r="BM483" s="140" t="s">
        <v>722</v>
      </c>
    </row>
    <row r="484" spans="2:65" s="1" customFormat="1" ht="21.75" customHeight="1" x14ac:dyDescent="0.2">
      <c r="B484" s="33"/>
      <c r="C484" s="129" t="s">
        <v>723</v>
      </c>
      <c r="D484" s="129" t="s">
        <v>154</v>
      </c>
      <c r="E484" s="130" t="s">
        <v>724</v>
      </c>
      <c r="F484" s="131" t="s">
        <v>725</v>
      </c>
      <c r="G484" s="132" t="s">
        <v>174</v>
      </c>
      <c r="H484" s="133">
        <v>1</v>
      </c>
      <c r="I484" s="134"/>
      <c r="J484" s="135">
        <f>ROUND(I484*H484,2)</f>
        <v>0</v>
      </c>
      <c r="K484" s="131" t="s">
        <v>158</v>
      </c>
      <c r="L484" s="33"/>
      <c r="M484" s="136" t="s">
        <v>19</v>
      </c>
      <c r="N484" s="137" t="s">
        <v>47</v>
      </c>
      <c r="P484" s="138">
        <f>O484*H484</f>
        <v>0</v>
      </c>
      <c r="Q484" s="138">
        <v>1.0000000000000001E-5</v>
      </c>
      <c r="R484" s="138">
        <f>Q484*H484</f>
        <v>1.0000000000000001E-5</v>
      </c>
      <c r="S484" s="138">
        <v>0</v>
      </c>
      <c r="T484" s="138">
        <f>S484*H484</f>
        <v>0</v>
      </c>
      <c r="U484" s="331" t="s">
        <v>19</v>
      </c>
      <c r="V484" s="1" t="str">
        <f t="shared" si="5"/>
        <v/>
      </c>
      <c r="AR484" s="140" t="s">
        <v>254</v>
      </c>
      <c r="AT484" s="140" t="s">
        <v>154</v>
      </c>
      <c r="AU484" s="140" t="s">
        <v>88</v>
      </c>
      <c r="AY484" s="18" t="s">
        <v>151</v>
      </c>
      <c r="BE484" s="141">
        <f>IF(N484="základní",J484,0)</f>
        <v>0</v>
      </c>
      <c r="BF484" s="141">
        <f>IF(N484="snížená",J484,0)</f>
        <v>0</v>
      </c>
      <c r="BG484" s="141">
        <f>IF(N484="zákl. přenesená",J484,0)</f>
        <v>0</v>
      </c>
      <c r="BH484" s="141">
        <f>IF(N484="sníž. přenesená",J484,0)</f>
        <v>0</v>
      </c>
      <c r="BI484" s="141">
        <f>IF(N484="nulová",J484,0)</f>
        <v>0</v>
      </c>
      <c r="BJ484" s="18" t="s">
        <v>88</v>
      </c>
      <c r="BK484" s="141">
        <f>ROUND(I484*H484,2)</f>
        <v>0</v>
      </c>
      <c r="BL484" s="18" t="s">
        <v>254</v>
      </c>
      <c r="BM484" s="140" t="s">
        <v>726</v>
      </c>
    </row>
    <row r="485" spans="2:65" s="1" customFormat="1" ht="11.25" x14ac:dyDescent="0.2">
      <c r="B485" s="33"/>
      <c r="D485" s="142" t="s">
        <v>161</v>
      </c>
      <c r="F485" s="143" t="s">
        <v>727</v>
      </c>
      <c r="I485" s="144"/>
      <c r="L485" s="33"/>
      <c r="M485" s="145"/>
      <c r="U485" s="332"/>
      <c r="V485" s="1" t="str">
        <f t="shared" si="5"/>
        <v/>
      </c>
      <c r="AT485" s="18" t="s">
        <v>161</v>
      </c>
      <c r="AU485" s="18" t="s">
        <v>88</v>
      </c>
    </row>
    <row r="486" spans="2:65" s="1" customFormat="1" ht="16.5" customHeight="1" x14ac:dyDescent="0.2">
      <c r="B486" s="33"/>
      <c r="C486" s="171" t="s">
        <v>728</v>
      </c>
      <c r="D486" s="171" t="s">
        <v>579</v>
      </c>
      <c r="E486" s="172" t="s">
        <v>729</v>
      </c>
      <c r="F486" s="173" t="s">
        <v>730</v>
      </c>
      <c r="G486" s="174" t="s">
        <v>174</v>
      </c>
      <c r="H486" s="175">
        <v>1</v>
      </c>
      <c r="I486" s="176"/>
      <c r="J486" s="177">
        <f>ROUND(I486*H486,2)</f>
        <v>0</v>
      </c>
      <c r="K486" s="173" t="s">
        <v>158</v>
      </c>
      <c r="L486" s="178"/>
      <c r="M486" s="179" t="s">
        <v>19</v>
      </c>
      <c r="N486" s="180" t="s">
        <v>47</v>
      </c>
      <c r="P486" s="138">
        <f>O486*H486</f>
        <v>0</v>
      </c>
      <c r="Q486" s="138">
        <v>2.5000000000000001E-3</v>
      </c>
      <c r="R486" s="138">
        <f>Q486*H486</f>
        <v>2.5000000000000001E-3</v>
      </c>
      <c r="S486" s="138">
        <v>0</v>
      </c>
      <c r="T486" s="138">
        <f>S486*H486</f>
        <v>0</v>
      </c>
      <c r="U486" s="331" t="s">
        <v>19</v>
      </c>
      <c r="V486" s="1" t="str">
        <f t="shared" si="5"/>
        <v/>
      </c>
      <c r="AR486" s="140" t="s">
        <v>375</v>
      </c>
      <c r="AT486" s="140" t="s">
        <v>579</v>
      </c>
      <c r="AU486" s="140" t="s">
        <v>88</v>
      </c>
      <c r="AY486" s="18" t="s">
        <v>151</v>
      </c>
      <c r="BE486" s="141">
        <f>IF(N486="základní",J486,0)</f>
        <v>0</v>
      </c>
      <c r="BF486" s="141">
        <f>IF(N486="snížená",J486,0)</f>
        <v>0</v>
      </c>
      <c r="BG486" s="141">
        <f>IF(N486="zákl. přenesená",J486,0)</f>
        <v>0</v>
      </c>
      <c r="BH486" s="141">
        <f>IF(N486="sníž. přenesená",J486,0)</f>
        <v>0</v>
      </c>
      <c r="BI486" s="141">
        <f>IF(N486="nulová",J486,0)</f>
        <v>0</v>
      </c>
      <c r="BJ486" s="18" t="s">
        <v>88</v>
      </c>
      <c r="BK486" s="141">
        <f>ROUND(I486*H486,2)</f>
        <v>0</v>
      </c>
      <c r="BL486" s="18" t="s">
        <v>254</v>
      </c>
      <c r="BM486" s="140" t="s">
        <v>731</v>
      </c>
    </row>
    <row r="487" spans="2:65" s="1" customFormat="1" ht="24.2" customHeight="1" x14ac:dyDescent="0.2">
      <c r="B487" s="33"/>
      <c r="C487" s="129" t="s">
        <v>732</v>
      </c>
      <c r="D487" s="129" t="s">
        <v>154</v>
      </c>
      <c r="E487" s="130" t="s">
        <v>733</v>
      </c>
      <c r="F487" s="131" t="s">
        <v>734</v>
      </c>
      <c r="G487" s="132" t="s">
        <v>174</v>
      </c>
      <c r="H487" s="133">
        <v>3</v>
      </c>
      <c r="I487" s="134"/>
      <c r="J487" s="135">
        <f>ROUND(I487*H487,2)</f>
        <v>0</v>
      </c>
      <c r="K487" s="131" t="s">
        <v>158</v>
      </c>
      <c r="L487" s="33"/>
      <c r="M487" s="136" t="s">
        <v>19</v>
      </c>
      <c r="N487" s="137" t="s">
        <v>47</v>
      </c>
      <c r="P487" s="138">
        <f>O487*H487</f>
        <v>0</v>
      </c>
      <c r="Q487" s="138">
        <v>1.583E-2</v>
      </c>
      <c r="R487" s="138">
        <f>Q487*H487</f>
        <v>4.7490000000000004E-2</v>
      </c>
      <c r="S487" s="138">
        <v>0</v>
      </c>
      <c r="T487" s="138">
        <f>S487*H487</f>
        <v>0</v>
      </c>
      <c r="U487" s="331" t="s">
        <v>19</v>
      </c>
      <c r="V487" s="1" t="str">
        <f t="shared" si="5"/>
        <v/>
      </c>
      <c r="AR487" s="140" t="s">
        <v>254</v>
      </c>
      <c r="AT487" s="140" t="s">
        <v>154</v>
      </c>
      <c r="AU487" s="140" t="s">
        <v>88</v>
      </c>
      <c r="AY487" s="18" t="s">
        <v>151</v>
      </c>
      <c r="BE487" s="141">
        <f>IF(N487="základní",J487,0)</f>
        <v>0</v>
      </c>
      <c r="BF487" s="141">
        <f>IF(N487="snížená",J487,0)</f>
        <v>0</v>
      </c>
      <c r="BG487" s="141">
        <f>IF(N487="zákl. přenesená",J487,0)</f>
        <v>0</v>
      </c>
      <c r="BH487" s="141">
        <f>IF(N487="sníž. přenesená",J487,0)</f>
        <v>0</v>
      </c>
      <c r="BI487" s="141">
        <f>IF(N487="nulová",J487,0)</f>
        <v>0</v>
      </c>
      <c r="BJ487" s="18" t="s">
        <v>88</v>
      </c>
      <c r="BK487" s="141">
        <f>ROUND(I487*H487,2)</f>
        <v>0</v>
      </c>
      <c r="BL487" s="18" t="s">
        <v>254</v>
      </c>
      <c r="BM487" s="140" t="s">
        <v>735</v>
      </c>
    </row>
    <row r="488" spans="2:65" s="1" customFormat="1" ht="11.25" x14ac:dyDescent="0.2">
      <c r="B488" s="33"/>
      <c r="D488" s="142" t="s">
        <v>161</v>
      </c>
      <c r="F488" s="143" t="s">
        <v>736</v>
      </c>
      <c r="I488" s="144"/>
      <c r="L488" s="33"/>
      <c r="M488" s="145"/>
      <c r="U488" s="332"/>
      <c r="V488" s="1" t="str">
        <f t="shared" si="5"/>
        <v/>
      </c>
      <c r="AT488" s="18" t="s">
        <v>161</v>
      </c>
      <c r="AU488" s="18" t="s">
        <v>88</v>
      </c>
    </row>
    <row r="489" spans="2:65" s="1" customFormat="1" ht="24.2" customHeight="1" x14ac:dyDescent="0.2">
      <c r="B489" s="33"/>
      <c r="C489" s="129" t="s">
        <v>737</v>
      </c>
      <c r="D489" s="129" t="s">
        <v>154</v>
      </c>
      <c r="E489" s="130" t="s">
        <v>738</v>
      </c>
      <c r="F489" s="131" t="s">
        <v>739</v>
      </c>
      <c r="G489" s="132" t="s">
        <v>157</v>
      </c>
      <c r="H489" s="133">
        <v>33.997999999999998</v>
      </c>
      <c r="I489" s="134"/>
      <c r="J489" s="135">
        <f>ROUND(I489*H489,2)</f>
        <v>0</v>
      </c>
      <c r="K489" s="131" t="s">
        <v>158</v>
      </c>
      <c r="L489" s="33"/>
      <c r="M489" s="136" t="s">
        <v>19</v>
      </c>
      <c r="N489" s="137" t="s">
        <v>47</v>
      </c>
      <c r="P489" s="138">
        <f>O489*H489</f>
        <v>0</v>
      </c>
      <c r="Q489" s="138">
        <v>2.0000000000000001E-4</v>
      </c>
      <c r="R489" s="138">
        <f>Q489*H489</f>
        <v>6.7996000000000003E-3</v>
      </c>
      <c r="S489" s="138">
        <v>0</v>
      </c>
      <c r="T489" s="138">
        <f>S489*H489</f>
        <v>0</v>
      </c>
      <c r="U489" s="331" t="s">
        <v>19</v>
      </c>
      <c r="V489" s="1" t="str">
        <f t="shared" si="5"/>
        <v/>
      </c>
      <c r="AR489" s="140" t="s">
        <v>254</v>
      </c>
      <c r="AT489" s="140" t="s">
        <v>154</v>
      </c>
      <c r="AU489" s="140" t="s">
        <v>88</v>
      </c>
      <c r="AY489" s="18" t="s">
        <v>151</v>
      </c>
      <c r="BE489" s="141">
        <f>IF(N489="základní",J489,0)</f>
        <v>0</v>
      </c>
      <c r="BF489" s="141">
        <f>IF(N489="snížená",J489,0)</f>
        <v>0</v>
      </c>
      <c r="BG489" s="141">
        <f>IF(N489="zákl. přenesená",J489,0)</f>
        <v>0</v>
      </c>
      <c r="BH489" s="141">
        <f>IF(N489="sníž. přenesená",J489,0)</f>
        <v>0</v>
      </c>
      <c r="BI489" s="141">
        <f>IF(N489="nulová",J489,0)</f>
        <v>0</v>
      </c>
      <c r="BJ489" s="18" t="s">
        <v>88</v>
      </c>
      <c r="BK489" s="141">
        <f>ROUND(I489*H489,2)</f>
        <v>0</v>
      </c>
      <c r="BL489" s="18" t="s">
        <v>254</v>
      </c>
      <c r="BM489" s="140" t="s">
        <v>740</v>
      </c>
    </row>
    <row r="490" spans="2:65" s="1" customFormat="1" ht="11.25" x14ac:dyDescent="0.2">
      <c r="B490" s="33"/>
      <c r="D490" s="142" t="s">
        <v>161</v>
      </c>
      <c r="F490" s="143" t="s">
        <v>741</v>
      </c>
      <c r="I490" s="144"/>
      <c r="L490" s="33"/>
      <c r="M490" s="145"/>
      <c r="U490" s="332"/>
      <c r="V490" s="1" t="str">
        <f t="shared" ref="V490:V553" si="6">IF(U490="investice",J490,"")</f>
        <v/>
      </c>
      <c r="AT490" s="18" t="s">
        <v>161</v>
      </c>
      <c r="AU490" s="18" t="s">
        <v>88</v>
      </c>
    </row>
    <row r="491" spans="2:65" s="12" customFormat="1" ht="11.25" x14ac:dyDescent="0.2">
      <c r="B491" s="146"/>
      <c r="D491" s="147" t="s">
        <v>163</v>
      </c>
      <c r="E491" s="148" t="s">
        <v>19</v>
      </c>
      <c r="F491" s="149" t="s">
        <v>742</v>
      </c>
      <c r="H491" s="150">
        <v>33.997999999999998</v>
      </c>
      <c r="I491" s="151"/>
      <c r="L491" s="146"/>
      <c r="M491" s="152"/>
      <c r="U491" s="333"/>
      <c r="V491" s="1" t="str">
        <f t="shared" si="6"/>
        <v/>
      </c>
      <c r="AT491" s="148" t="s">
        <v>163</v>
      </c>
      <c r="AU491" s="148" t="s">
        <v>88</v>
      </c>
      <c r="AV491" s="12" t="s">
        <v>88</v>
      </c>
      <c r="AW491" s="12" t="s">
        <v>36</v>
      </c>
      <c r="AX491" s="12" t="s">
        <v>75</v>
      </c>
      <c r="AY491" s="148" t="s">
        <v>151</v>
      </c>
    </row>
    <row r="492" spans="2:65" s="13" customFormat="1" ht="11.25" x14ac:dyDescent="0.2">
      <c r="B492" s="153"/>
      <c r="D492" s="147" t="s">
        <v>163</v>
      </c>
      <c r="E492" s="154" t="s">
        <v>19</v>
      </c>
      <c r="F492" s="155" t="s">
        <v>166</v>
      </c>
      <c r="H492" s="156">
        <v>33.997999999999998</v>
      </c>
      <c r="I492" s="157"/>
      <c r="L492" s="153"/>
      <c r="M492" s="158"/>
      <c r="U492" s="334"/>
      <c r="V492" s="1" t="str">
        <f t="shared" si="6"/>
        <v/>
      </c>
      <c r="AT492" s="154" t="s">
        <v>163</v>
      </c>
      <c r="AU492" s="154" t="s">
        <v>88</v>
      </c>
      <c r="AV492" s="13" t="s">
        <v>159</v>
      </c>
      <c r="AW492" s="13" t="s">
        <v>36</v>
      </c>
      <c r="AX492" s="13" t="s">
        <v>82</v>
      </c>
      <c r="AY492" s="154" t="s">
        <v>151</v>
      </c>
    </row>
    <row r="493" spans="2:65" s="1" customFormat="1" ht="24.2" customHeight="1" x14ac:dyDescent="0.2">
      <c r="B493" s="33"/>
      <c r="C493" s="129" t="s">
        <v>743</v>
      </c>
      <c r="D493" s="129" t="s">
        <v>154</v>
      </c>
      <c r="E493" s="130" t="s">
        <v>744</v>
      </c>
      <c r="F493" s="131" t="s">
        <v>745</v>
      </c>
      <c r="G493" s="132" t="s">
        <v>157</v>
      </c>
      <c r="H493" s="133">
        <v>6.6749999999999998</v>
      </c>
      <c r="I493" s="134"/>
      <c r="J493" s="135">
        <f>ROUND(I493*H493,2)</f>
        <v>0</v>
      </c>
      <c r="K493" s="131" t="s">
        <v>158</v>
      </c>
      <c r="L493" s="33"/>
      <c r="M493" s="136" t="s">
        <v>19</v>
      </c>
      <c r="N493" s="137" t="s">
        <v>47</v>
      </c>
      <c r="P493" s="138">
        <f>O493*H493</f>
        <v>0</v>
      </c>
      <c r="Q493" s="138">
        <v>1E-4</v>
      </c>
      <c r="R493" s="138">
        <f>Q493*H493</f>
        <v>6.6750000000000002E-4</v>
      </c>
      <c r="S493" s="138">
        <v>0</v>
      </c>
      <c r="T493" s="138">
        <f>S493*H493</f>
        <v>0</v>
      </c>
      <c r="U493" s="331" t="s">
        <v>19</v>
      </c>
      <c r="V493" s="1" t="str">
        <f t="shared" si="6"/>
        <v/>
      </c>
      <c r="AR493" s="140" t="s">
        <v>254</v>
      </c>
      <c r="AT493" s="140" t="s">
        <v>154</v>
      </c>
      <c r="AU493" s="140" t="s">
        <v>88</v>
      </c>
      <c r="AY493" s="18" t="s">
        <v>151</v>
      </c>
      <c r="BE493" s="141">
        <f>IF(N493="základní",J493,0)</f>
        <v>0</v>
      </c>
      <c r="BF493" s="141">
        <f>IF(N493="snížená",J493,0)</f>
        <v>0</v>
      </c>
      <c r="BG493" s="141">
        <f>IF(N493="zákl. přenesená",J493,0)</f>
        <v>0</v>
      </c>
      <c r="BH493" s="141">
        <f>IF(N493="sníž. přenesená",J493,0)</f>
        <v>0</v>
      </c>
      <c r="BI493" s="141">
        <f>IF(N493="nulová",J493,0)</f>
        <v>0</v>
      </c>
      <c r="BJ493" s="18" t="s">
        <v>88</v>
      </c>
      <c r="BK493" s="141">
        <f>ROUND(I493*H493,2)</f>
        <v>0</v>
      </c>
      <c r="BL493" s="18" t="s">
        <v>254</v>
      </c>
      <c r="BM493" s="140" t="s">
        <v>746</v>
      </c>
    </row>
    <row r="494" spans="2:65" s="1" customFormat="1" ht="11.25" x14ac:dyDescent="0.2">
      <c r="B494" s="33"/>
      <c r="D494" s="142" t="s">
        <v>161</v>
      </c>
      <c r="F494" s="143" t="s">
        <v>747</v>
      </c>
      <c r="I494" s="144"/>
      <c r="L494" s="33"/>
      <c r="M494" s="145"/>
      <c r="U494" s="332"/>
      <c r="V494" s="1" t="str">
        <f t="shared" si="6"/>
        <v/>
      </c>
      <c r="AT494" s="18" t="s">
        <v>161</v>
      </c>
      <c r="AU494" s="18" t="s">
        <v>88</v>
      </c>
    </row>
    <row r="495" spans="2:65" s="12" customFormat="1" ht="11.25" x14ac:dyDescent="0.2">
      <c r="B495" s="146"/>
      <c r="D495" s="147" t="s">
        <v>163</v>
      </c>
      <c r="E495" s="148" t="s">
        <v>19</v>
      </c>
      <c r="F495" s="149" t="s">
        <v>261</v>
      </c>
      <c r="H495" s="150">
        <v>6.6749999999999998</v>
      </c>
      <c r="I495" s="151"/>
      <c r="L495" s="146"/>
      <c r="M495" s="152"/>
      <c r="U495" s="333"/>
      <c r="V495" s="1" t="str">
        <f t="shared" si="6"/>
        <v/>
      </c>
      <c r="AT495" s="148" t="s">
        <v>163</v>
      </c>
      <c r="AU495" s="148" t="s">
        <v>88</v>
      </c>
      <c r="AV495" s="12" t="s">
        <v>88</v>
      </c>
      <c r="AW495" s="12" t="s">
        <v>36</v>
      </c>
      <c r="AX495" s="12" t="s">
        <v>75</v>
      </c>
      <c r="AY495" s="148" t="s">
        <v>151</v>
      </c>
    </row>
    <row r="496" spans="2:65" s="13" customFormat="1" ht="11.25" x14ac:dyDescent="0.2">
      <c r="B496" s="153"/>
      <c r="D496" s="147" t="s">
        <v>163</v>
      </c>
      <c r="E496" s="154" t="s">
        <v>19</v>
      </c>
      <c r="F496" s="155" t="s">
        <v>166</v>
      </c>
      <c r="H496" s="156">
        <v>6.6749999999999998</v>
      </c>
      <c r="I496" s="157"/>
      <c r="L496" s="153"/>
      <c r="M496" s="158"/>
      <c r="U496" s="334"/>
      <c r="V496" s="1" t="str">
        <f t="shared" si="6"/>
        <v/>
      </c>
      <c r="AT496" s="154" t="s">
        <v>163</v>
      </c>
      <c r="AU496" s="154" t="s">
        <v>88</v>
      </c>
      <c r="AV496" s="13" t="s">
        <v>159</v>
      </c>
      <c r="AW496" s="13" t="s">
        <v>36</v>
      </c>
      <c r="AX496" s="13" t="s">
        <v>82</v>
      </c>
      <c r="AY496" s="154" t="s">
        <v>151</v>
      </c>
    </row>
    <row r="497" spans="2:65" s="1" customFormat="1" ht="24.2" customHeight="1" x14ac:dyDescent="0.2">
      <c r="B497" s="33"/>
      <c r="C497" s="129" t="s">
        <v>748</v>
      </c>
      <c r="D497" s="129" t="s">
        <v>154</v>
      </c>
      <c r="E497" s="130" t="s">
        <v>749</v>
      </c>
      <c r="F497" s="131" t="s">
        <v>750</v>
      </c>
      <c r="G497" s="132" t="s">
        <v>157</v>
      </c>
      <c r="H497" s="133">
        <v>8.41</v>
      </c>
      <c r="I497" s="134"/>
      <c r="J497" s="135">
        <f>ROUND(I497*H497,2)</f>
        <v>0</v>
      </c>
      <c r="K497" s="131" t="s">
        <v>158</v>
      </c>
      <c r="L497" s="33"/>
      <c r="M497" s="136" t="s">
        <v>19</v>
      </c>
      <c r="N497" s="137" t="s">
        <v>47</v>
      </c>
      <c r="P497" s="138">
        <f>O497*H497</f>
        <v>0</v>
      </c>
      <c r="Q497" s="138">
        <v>1.259E-2</v>
      </c>
      <c r="R497" s="138">
        <f>Q497*H497</f>
        <v>0.1058819</v>
      </c>
      <c r="S497" s="138">
        <v>0</v>
      </c>
      <c r="T497" s="138">
        <f>S497*H497</f>
        <v>0</v>
      </c>
      <c r="U497" s="331" t="s">
        <v>439</v>
      </c>
      <c r="V497" s="1">
        <f t="shared" si="6"/>
        <v>0</v>
      </c>
      <c r="AR497" s="140" t="s">
        <v>254</v>
      </c>
      <c r="AT497" s="140" t="s">
        <v>154</v>
      </c>
      <c r="AU497" s="140" t="s">
        <v>88</v>
      </c>
      <c r="AY497" s="18" t="s">
        <v>151</v>
      </c>
      <c r="BE497" s="141">
        <f>IF(N497="základní",J497,0)</f>
        <v>0</v>
      </c>
      <c r="BF497" s="141">
        <f>IF(N497="snížená",J497,0)</f>
        <v>0</v>
      </c>
      <c r="BG497" s="141">
        <f>IF(N497="zákl. přenesená",J497,0)</f>
        <v>0</v>
      </c>
      <c r="BH497" s="141">
        <f>IF(N497="sníž. přenesená",J497,0)</f>
        <v>0</v>
      </c>
      <c r="BI497" s="141">
        <f>IF(N497="nulová",J497,0)</f>
        <v>0</v>
      </c>
      <c r="BJ497" s="18" t="s">
        <v>88</v>
      </c>
      <c r="BK497" s="141">
        <f>ROUND(I497*H497,2)</f>
        <v>0</v>
      </c>
      <c r="BL497" s="18" t="s">
        <v>254</v>
      </c>
      <c r="BM497" s="140" t="s">
        <v>751</v>
      </c>
    </row>
    <row r="498" spans="2:65" s="1" customFormat="1" ht="11.25" x14ac:dyDescent="0.2">
      <c r="B498" s="33"/>
      <c r="D498" s="142" t="s">
        <v>161</v>
      </c>
      <c r="F498" s="143" t="s">
        <v>752</v>
      </c>
      <c r="I498" s="144"/>
      <c r="L498" s="33"/>
      <c r="M498" s="145"/>
      <c r="U498" s="332"/>
      <c r="V498" s="1" t="str">
        <f t="shared" si="6"/>
        <v/>
      </c>
      <c r="AT498" s="18" t="s">
        <v>161</v>
      </c>
      <c r="AU498" s="18" t="s">
        <v>88</v>
      </c>
    </row>
    <row r="499" spans="2:65" s="14" customFormat="1" ht="11.25" x14ac:dyDescent="0.2">
      <c r="B499" s="159"/>
      <c r="D499" s="147" t="s">
        <v>163</v>
      </c>
      <c r="E499" s="160" t="s">
        <v>19</v>
      </c>
      <c r="F499" s="161" t="s">
        <v>278</v>
      </c>
      <c r="H499" s="160" t="s">
        <v>19</v>
      </c>
      <c r="I499" s="162"/>
      <c r="L499" s="159"/>
      <c r="M499" s="163"/>
      <c r="U499" s="335"/>
      <c r="V499" s="1" t="str">
        <f t="shared" si="6"/>
        <v/>
      </c>
      <c r="AT499" s="160" t="s">
        <v>163</v>
      </c>
      <c r="AU499" s="160" t="s">
        <v>88</v>
      </c>
      <c r="AV499" s="14" t="s">
        <v>82</v>
      </c>
      <c r="AW499" s="14" t="s">
        <v>36</v>
      </c>
      <c r="AX499" s="14" t="s">
        <v>75</v>
      </c>
      <c r="AY499" s="160" t="s">
        <v>151</v>
      </c>
    </row>
    <row r="500" spans="2:65" s="12" customFormat="1" ht="11.25" x14ac:dyDescent="0.2">
      <c r="B500" s="146"/>
      <c r="D500" s="147" t="s">
        <v>163</v>
      </c>
      <c r="E500" s="148" t="s">
        <v>19</v>
      </c>
      <c r="F500" s="149" t="s">
        <v>753</v>
      </c>
      <c r="H500" s="150">
        <v>4.08</v>
      </c>
      <c r="I500" s="151"/>
      <c r="L500" s="146"/>
      <c r="M500" s="152"/>
      <c r="U500" s="333"/>
      <c r="V500" s="1" t="str">
        <f t="shared" si="6"/>
        <v/>
      </c>
      <c r="AT500" s="148" t="s">
        <v>163</v>
      </c>
      <c r="AU500" s="148" t="s">
        <v>88</v>
      </c>
      <c r="AV500" s="12" t="s">
        <v>88</v>
      </c>
      <c r="AW500" s="12" t="s">
        <v>36</v>
      </c>
      <c r="AX500" s="12" t="s">
        <v>75</v>
      </c>
      <c r="AY500" s="148" t="s">
        <v>151</v>
      </c>
    </row>
    <row r="501" spans="2:65" s="12" customFormat="1" ht="11.25" x14ac:dyDescent="0.2">
      <c r="B501" s="146"/>
      <c r="D501" s="147" t="s">
        <v>163</v>
      </c>
      <c r="E501" s="148" t="s">
        <v>19</v>
      </c>
      <c r="F501" s="149" t="s">
        <v>754</v>
      </c>
      <c r="H501" s="150">
        <v>3.41</v>
      </c>
      <c r="I501" s="151"/>
      <c r="L501" s="146"/>
      <c r="M501" s="152"/>
      <c r="U501" s="333"/>
      <c r="V501" s="1" t="str">
        <f t="shared" si="6"/>
        <v/>
      </c>
      <c r="AT501" s="148" t="s">
        <v>163</v>
      </c>
      <c r="AU501" s="148" t="s">
        <v>88</v>
      </c>
      <c r="AV501" s="12" t="s">
        <v>88</v>
      </c>
      <c r="AW501" s="12" t="s">
        <v>36</v>
      </c>
      <c r="AX501" s="12" t="s">
        <v>75</v>
      </c>
      <c r="AY501" s="148" t="s">
        <v>151</v>
      </c>
    </row>
    <row r="502" spans="2:65" s="12" customFormat="1" ht="11.25" x14ac:dyDescent="0.2">
      <c r="B502" s="146"/>
      <c r="D502" s="147" t="s">
        <v>163</v>
      </c>
      <c r="E502" s="148" t="s">
        <v>19</v>
      </c>
      <c r="F502" s="149" t="s">
        <v>755</v>
      </c>
      <c r="H502" s="150">
        <v>0.92</v>
      </c>
      <c r="I502" s="151"/>
      <c r="L502" s="146"/>
      <c r="M502" s="152"/>
      <c r="U502" s="333"/>
      <c r="V502" s="1" t="str">
        <f t="shared" si="6"/>
        <v/>
      </c>
      <c r="AT502" s="148" t="s">
        <v>163</v>
      </c>
      <c r="AU502" s="148" t="s">
        <v>88</v>
      </c>
      <c r="AV502" s="12" t="s">
        <v>88</v>
      </c>
      <c r="AW502" s="12" t="s">
        <v>36</v>
      </c>
      <c r="AX502" s="12" t="s">
        <v>75</v>
      </c>
      <c r="AY502" s="148" t="s">
        <v>151</v>
      </c>
    </row>
    <row r="503" spans="2:65" s="13" customFormat="1" ht="11.25" x14ac:dyDescent="0.2">
      <c r="B503" s="153"/>
      <c r="D503" s="147" t="s">
        <v>163</v>
      </c>
      <c r="E503" s="154" t="s">
        <v>19</v>
      </c>
      <c r="F503" s="155" t="s">
        <v>166</v>
      </c>
      <c r="H503" s="156">
        <v>8.41</v>
      </c>
      <c r="I503" s="157"/>
      <c r="L503" s="153"/>
      <c r="M503" s="158"/>
      <c r="U503" s="334"/>
      <c r="V503" s="1" t="str">
        <f t="shared" si="6"/>
        <v/>
      </c>
      <c r="AT503" s="154" t="s">
        <v>163</v>
      </c>
      <c r="AU503" s="154" t="s">
        <v>88</v>
      </c>
      <c r="AV503" s="13" t="s">
        <v>159</v>
      </c>
      <c r="AW503" s="13" t="s">
        <v>36</v>
      </c>
      <c r="AX503" s="13" t="s">
        <v>82</v>
      </c>
      <c r="AY503" s="154" t="s">
        <v>151</v>
      </c>
    </row>
    <row r="504" spans="2:65" s="1" customFormat="1" ht="16.5" customHeight="1" x14ac:dyDescent="0.2">
      <c r="B504" s="33"/>
      <c r="C504" s="129" t="s">
        <v>756</v>
      </c>
      <c r="D504" s="129" t="s">
        <v>154</v>
      </c>
      <c r="E504" s="130" t="s">
        <v>757</v>
      </c>
      <c r="F504" s="131" t="s">
        <v>758</v>
      </c>
      <c r="G504" s="132" t="s">
        <v>157</v>
      </c>
      <c r="H504" s="133">
        <v>0.92</v>
      </c>
      <c r="I504" s="134"/>
      <c r="J504" s="135">
        <f>ROUND(I504*H504,2)</f>
        <v>0</v>
      </c>
      <c r="K504" s="131" t="s">
        <v>158</v>
      </c>
      <c r="L504" s="33"/>
      <c r="M504" s="136" t="s">
        <v>19</v>
      </c>
      <c r="N504" s="137" t="s">
        <v>47</v>
      </c>
      <c r="P504" s="138">
        <f>O504*H504</f>
        <v>0</v>
      </c>
      <c r="Q504" s="138">
        <v>0</v>
      </c>
      <c r="R504" s="138">
        <f>Q504*H504</f>
        <v>0</v>
      </c>
      <c r="S504" s="138">
        <v>0</v>
      </c>
      <c r="T504" s="138">
        <f>S504*H504</f>
        <v>0</v>
      </c>
      <c r="U504" s="331" t="s">
        <v>439</v>
      </c>
      <c r="V504" s="1">
        <f t="shared" si="6"/>
        <v>0</v>
      </c>
      <c r="AR504" s="140" t="s">
        <v>254</v>
      </c>
      <c r="AT504" s="140" t="s">
        <v>154</v>
      </c>
      <c r="AU504" s="140" t="s">
        <v>88</v>
      </c>
      <c r="AY504" s="18" t="s">
        <v>151</v>
      </c>
      <c r="BE504" s="141">
        <f>IF(N504="základní",J504,0)</f>
        <v>0</v>
      </c>
      <c r="BF504" s="141">
        <f>IF(N504="snížená",J504,0)</f>
        <v>0</v>
      </c>
      <c r="BG504" s="141">
        <f>IF(N504="zákl. přenesená",J504,0)</f>
        <v>0</v>
      </c>
      <c r="BH504" s="141">
        <f>IF(N504="sníž. přenesená",J504,0)</f>
        <v>0</v>
      </c>
      <c r="BI504" s="141">
        <f>IF(N504="nulová",J504,0)</f>
        <v>0</v>
      </c>
      <c r="BJ504" s="18" t="s">
        <v>88</v>
      </c>
      <c r="BK504" s="141">
        <f>ROUND(I504*H504,2)</f>
        <v>0</v>
      </c>
      <c r="BL504" s="18" t="s">
        <v>254</v>
      </c>
      <c r="BM504" s="140" t="s">
        <v>759</v>
      </c>
    </row>
    <row r="505" spans="2:65" s="1" customFormat="1" ht="11.25" x14ac:dyDescent="0.2">
      <c r="B505" s="33"/>
      <c r="D505" s="142" t="s">
        <v>161</v>
      </c>
      <c r="F505" s="143" t="s">
        <v>760</v>
      </c>
      <c r="I505" s="144"/>
      <c r="L505" s="33"/>
      <c r="M505" s="145"/>
      <c r="U505" s="332"/>
      <c r="V505" s="1" t="str">
        <f t="shared" si="6"/>
        <v/>
      </c>
      <c r="AT505" s="18" t="s">
        <v>161</v>
      </c>
      <c r="AU505" s="18" t="s">
        <v>88</v>
      </c>
    </row>
    <row r="506" spans="2:65" s="1" customFormat="1" ht="16.5" customHeight="1" x14ac:dyDescent="0.2">
      <c r="B506" s="33"/>
      <c r="C506" s="129" t="s">
        <v>761</v>
      </c>
      <c r="D506" s="129" t="s">
        <v>154</v>
      </c>
      <c r="E506" s="130" t="s">
        <v>762</v>
      </c>
      <c r="F506" s="131" t="s">
        <v>763</v>
      </c>
      <c r="G506" s="132" t="s">
        <v>157</v>
      </c>
      <c r="H506" s="133">
        <v>8.41</v>
      </c>
      <c r="I506" s="134"/>
      <c r="J506" s="135">
        <f>ROUND(I506*H506,2)</f>
        <v>0</v>
      </c>
      <c r="K506" s="131" t="s">
        <v>158</v>
      </c>
      <c r="L506" s="33"/>
      <c r="M506" s="136" t="s">
        <v>19</v>
      </c>
      <c r="N506" s="137" t="s">
        <v>47</v>
      </c>
      <c r="P506" s="138">
        <f>O506*H506</f>
        <v>0</v>
      </c>
      <c r="Q506" s="138">
        <v>1E-4</v>
      </c>
      <c r="R506" s="138">
        <f>Q506*H506</f>
        <v>8.4100000000000006E-4</v>
      </c>
      <c r="S506" s="138">
        <v>0</v>
      </c>
      <c r="T506" s="138">
        <f>S506*H506</f>
        <v>0</v>
      </c>
      <c r="U506" s="331" t="s">
        <v>439</v>
      </c>
      <c r="V506" s="1">
        <f t="shared" si="6"/>
        <v>0</v>
      </c>
      <c r="AR506" s="140" t="s">
        <v>254</v>
      </c>
      <c r="AT506" s="140" t="s">
        <v>154</v>
      </c>
      <c r="AU506" s="140" t="s">
        <v>88</v>
      </c>
      <c r="AY506" s="18" t="s">
        <v>151</v>
      </c>
      <c r="BE506" s="141">
        <f>IF(N506="základní",J506,0)</f>
        <v>0</v>
      </c>
      <c r="BF506" s="141">
        <f>IF(N506="snížená",J506,0)</f>
        <v>0</v>
      </c>
      <c r="BG506" s="141">
        <f>IF(N506="zákl. přenesená",J506,0)</f>
        <v>0</v>
      </c>
      <c r="BH506" s="141">
        <f>IF(N506="sníž. přenesená",J506,0)</f>
        <v>0</v>
      </c>
      <c r="BI506" s="141">
        <f>IF(N506="nulová",J506,0)</f>
        <v>0</v>
      </c>
      <c r="BJ506" s="18" t="s">
        <v>88</v>
      </c>
      <c r="BK506" s="141">
        <f>ROUND(I506*H506,2)</f>
        <v>0</v>
      </c>
      <c r="BL506" s="18" t="s">
        <v>254</v>
      </c>
      <c r="BM506" s="140" t="s">
        <v>764</v>
      </c>
    </row>
    <row r="507" spans="2:65" s="1" customFormat="1" ht="11.25" x14ac:dyDescent="0.2">
      <c r="B507" s="33"/>
      <c r="D507" s="142" t="s">
        <v>161</v>
      </c>
      <c r="F507" s="143" t="s">
        <v>765</v>
      </c>
      <c r="I507" s="144"/>
      <c r="L507" s="33"/>
      <c r="M507" s="145"/>
      <c r="U507" s="332"/>
      <c r="V507" s="1" t="str">
        <f t="shared" si="6"/>
        <v/>
      </c>
      <c r="AT507" s="18" t="s">
        <v>161</v>
      </c>
      <c r="AU507" s="18" t="s">
        <v>88</v>
      </c>
    </row>
    <row r="508" spans="2:65" s="14" customFormat="1" ht="11.25" x14ac:dyDescent="0.2">
      <c r="B508" s="159"/>
      <c r="D508" s="147" t="s">
        <v>163</v>
      </c>
      <c r="E508" s="160" t="s">
        <v>19</v>
      </c>
      <c r="F508" s="161" t="s">
        <v>278</v>
      </c>
      <c r="H508" s="160" t="s">
        <v>19</v>
      </c>
      <c r="I508" s="162"/>
      <c r="L508" s="159"/>
      <c r="M508" s="163"/>
      <c r="U508" s="335"/>
      <c r="V508" s="1" t="str">
        <f t="shared" si="6"/>
        <v/>
      </c>
      <c r="AT508" s="160" t="s">
        <v>163</v>
      </c>
      <c r="AU508" s="160" t="s">
        <v>88</v>
      </c>
      <c r="AV508" s="14" t="s">
        <v>82</v>
      </c>
      <c r="AW508" s="14" t="s">
        <v>36</v>
      </c>
      <c r="AX508" s="14" t="s">
        <v>75</v>
      </c>
      <c r="AY508" s="160" t="s">
        <v>151</v>
      </c>
    </row>
    <row r="509" spans="2:65" s="12" customFormat="1" ht="11.25" x14ac:dyDescent="0.2">
      <c r="B509" s="146"/>
      <c r="D509" s="147" t="s">
        <v>163</v>
      </c>
      <c r="E509" s="148" t="s">
        <v>19</v>
      </c>
      <c r="F509" s="149" t="s">
        <v>753</v>
      </c>
      <c r="H509" s="150">
        <v>4.08</v>
      </c>
      <c r="I509" s="151"/>
      <c r="L509" s="146"/>
      <c r="M509" s="152"/>
      <c r="U509" s="333"/>
      <c r="V509" s="1" t="str">
        <f t="shared" si="6"/>
        <v/>
      </c>
      <c r="AT509" s="148" t="s">
        <v>163</v>
      </c>
      <c r="AU509" s="148" t="s">
        <v>88</v>
      </c>
      <c r="AV509" s="12" t="s">
        <v>88</v>
      </c>
      <c r="AW509" s="12" t="s">
        <v>36</v>
      </c>
      <c r="AX509" s="12" t="s">
        <v>75</v>
      </c>
      <c r="AY509" s="148" t="s">
        <v>151</v>
      </c>
    </row>
    <row r="510" spans="2:65" s="12" customFormat="1" ht="11.25" x14ac:dyDescent="0.2">
      <c r="B510" s="146"/>
      <c r="D510" s="147" t="s">
        <v>163</v>
      </c>
      <c r="E510" s="148" t="s">
        <v>19</v>
      </c>
      <c r="F510" s="149" t="s">
        <v>754</v>
      </c>
      <c r="H510" s="150">
        <v>3.41</v>
      </c>
      <c r="I510" s="151"/>
      <c r="L510" s="146"/>
      <c r="M510" s="152"/>
      <c r="U510" s="333"/>
      <c r="V510" s="1" t="str">
        <f t="shared" si="6"/>
        <v/>
      </c>
      <c r="AT510" s="148" t="s">
        <v>163</v>
      </c>
      <c r="AU510" s="148" t="s">
        <v>88</v>
      </c>
      <c r="AV510" s="12" t="s">
        <v>88</v>
      </c>
      <c r="AW510" s="12" t="s">
        <v>36</v>
      </c>
      <c r="AX510" s="12" t="s">
        <v>75</v>
      </c>
      <c r="AY510" s="148" t="s">
        <v>151</v>
      </c>
    </row>
    <row r="511" spans="2:65" s="12" customFormat="1" ht="11.25" x14ac:dyDescent="0.2">
      <c r="B511" s="146"/>
      <c r="D511" s="147" t="s">
        <v>163</v>
      </c>
      <c r="E511" s="148" t="s">
        <v>19</v>
      </c>
      <c r="F511" s="149" t="s">
        <v>755</v>
      </c>
      <c r="H511" s="150">
        <v>0.92</v>
      </c>
      <c r="I511" s="151"/>
      <c r="L511" s="146"/>
      <c r="M511" s="152"/>
      <c r="U511" s="333"/>
      <c r="V511" s="1" t="str">
        <f t="shared" si="6"/>
        <v/>
      </c>
      <c r="AT511" s="148" t="s">
        <v>163</v>
      </c>
      <c r="AU511" s="148" t="s">
        <v>88</v>
      </c>
      <c r="AV511" s="12" t="s">
        <v>88</v>
      </c>
      <c r="AW511" s="12" t="s">
        <v>36</v>
      </c>
      <c r="AX511" s="12" t="s">
        <v>75</v>
      </c>
      <c r="AY511" s="148" t="s">
        <v>151</v>
      </c>
    </row>
    <row r="512" spans="2:65" s="13" customFormat="1" ht="11.25" x14ac:dyDescent="0.2">
      <c r="B512" s="153"/>
      <c r="D512" s="147" t="s">
        <v>163</v>
      </c>
      <c r="E512" s="154" t="s">
        <v>19</v>
      </c>
      <c r="F512" s="155" t="s">
        <v>166</v>
      </c>
      <c r="H512" s="156">
        <v>8.41</v>
      </c>
      <c r="I512" s="157"/>
      <c r="L512" s="153"/>
      <c r="M512" s="158"/>
      <c r="U512" s="334"/>
      <c r="V512" s="1" t="str">
        <f t="shared" si="6"/>
        <v/>
      </c>
      <c r="AT512" s="154" t="s">
        <v>163</v>
      </c>
      <c r="AU512" s="154" t="s">
        <v>88</v>
      </c>
      <c r="AV512" s="13" t="s">
        <v>159</v>
      </c>
      <c r="AW512" s="13" t="s">
        <v>36</v>
      </c>
      <c r="AX512" s="13" t="s">
        <v>82</v>
      </c>
      <c r="AY512" s="154" t="s">
        <v>151</v>
      </c>
    </row>
    <row r="513" spans="2:65" s="1" customFormat="1" ht="24.2" customHeight="1" x14ac:dyDescent="0.2">
      <c r="B513" s="33"/>
      <c r="C513" s="129" t="s">
        <v>766</v>
      </c>
      <c r="D513" s="129" t="s">
        <v>154</v>
      </c>
      <c r="E513" s="130" t="s">
        <v>767</v>
      </c>
      <c r="F513" s="131" t="s">
        <v>768</v>
      </c>
      <c r="G513" s="132" t="s">
        <v>157</v>
      </c>
      <c r="H513" s="133">
        <v>8.41</v>
      </c>
      <c r="I513" s="134"/>
      <c r="J513" s="135">
        <f>ROUND(I513*H513,2)</f>
        <v>0</v>
      </c>
      <c r="K513" s="131" t="s">
        <v>158</v>
      </c>
      <c r="L513" s="33"/>
      <c r="M513" s="136" t="s">
        <v>19</v>
      </c>
      <c r="N513" s="137" t="s">
        <v>47</v>
      </c>
      <c r="P513" s="138">
        <f>O513*H513</f>
        <v>0</v>
      </c>
      <c r="Q513" s="138">
        <v>1E-4</v>
      </c>
      <c r="R513" s="138">
        <f>Q513*H513</f>
        <v>8.4100000000000006E-4</v>
      </c>
      <c r="S513" s="138">
        <v>0</v>
      </c>
      <c r="T513" s="138">
        <f>S513*H513</f>
        <v>0</v>
      </c>
      <c r="U513" s="331" t="s">
        <v>19</v>
      </c>
      <c r="V513" s="1" t="str">
        <f t="shared" si="6"/>
        <v/>
      </c>
      <c r="AR513" s="140" t="s">
        <v>254</v>
      </c>
      <c r="AT513" s="140" t="s">
        <v>154</v>
      </c>
      <c r="AU513" s="140" t="s">
        <v>88</v>
      </c>
      <c r="AY513" s="18" t="s">
        <v>151</v>
      </c>
      <c r="BE513" s="141">
        <f>IF(N513="základní",J513,0)</f>
        <v>0</v>
      </c>
      <c r="BF513" s="141">
        <f>IF(N513="snížená",J513,0)</f>
        <v>0</v>
      </c>
      <c r="BG513" s="141">
        <f>IF(N513="zákl. přenesená",J513,0)</f>
        <v>0</v>
      </c>
      <c r="BH513" s="141">
        <f>IF(N513="sníž. přenesená",J513,0)</f>
        <v>0</v>
      </c>
      <c r="BI513" s="141">
        <f>IF(N513="nulová",J513,0)</f>
        <v>0</v>
      </c>
      <c r="BJ513" s="18" t="s">
        <v>88</v>
      </c>
      <c r="BK513" s="141">
        <f>ROUND(I513*H513,2)</f>
        <v>0</v>
      </c>
      <c r="BL513" s="18" t="s">
        <v>254</v>
      </c>
      <c r="BM513" s="140" t="s">
        <v>769</v>
      </c>
    </row>
    <row r="514" spans="2:65" s="1" customFormat="1" ht="11.25" x14ac:dyDescent="0.2">
      <c r="B514" s="33"/>
      <c r="D514" s="142" t="s">
        <v>161</v>
      </c>
      <c r="F514" s="143" t="s">
        <v>770</v>
      </c>
      <c r="I514" s="144"/>
      <c r="L514" s="33"/>
      <c r="M514" s="145"/>
      <c r="U514" s="332"/>
      <c r="V514" s="1" t="str">
        <f t="shared" si="6"/>
        <v/>
      </c>
      <c r="AT514" s="18" t="s">
        <v>161</v>
      </c>
      <c r="AU514" s="18" t="s">
        <v>88</v>
      </c>
    </row>
    <row r="515" spans="2:65" s="1" customFormat="1" ht="33" customHeight="1" x14ac:dyDescent="0.2">
      <c r="B515" s="33"/>
      <c r="C515" s="129" t="s">
        <v>771</v>
      </c>
      <c r="D515" s="129" t="s">
        <v>154</v>
      </c>
      <c r="E515" s="130" t="s">
        <v>772</v>
      </c>
      <c r="F515" s="131" t="s">
        <v>773</v>
      </c>
      <c r="G515" s="132" t="s">
        <v>174</v>
      </c>
      <c r="H515" s="133">
        <v>2</v>
      </c>
      <c r="I515" s="134"/>
      <c r="J515" s="135">
        <f>ROUND(I515*H515,2)</f>
        <v>0</v>
      </c>
      <c r="K515" s="131" t="s">
        <v>158</v>
      </c>
      <c r="L515" s="33"/>
      <c r="M515" s="136" t="s">
        <v>19</v>
      </c>
      <c r="N515" s="137" t="s">
        <v>47</v>
      </c>
      <c r="P515" s="138">
        <f>O515*H515</f>
        <v>0</v>
      </c>
      <c r="Q515" s="138">
        <v>1.0499999999999999E-3</v>
      </c>
      <c r="R515" s="138">
        <f>Q515*H515</f>
        <v>2.0999999999999999E-3</v>
      </c>
      <c r="S515" s="138">
        <v>5.4999999999999997E-3</v>
      </c>
      <c r="T515" s="138">
        <f>S515*H515</f>
        <v>1.0999999999999999E-2</v>
      </c>
      <c r="U515" s="331" t="s">
        <v>439</v>
      </c>
      <c r="V515" s="1">
        <f t="shared" si="6"/>
        <v>0</v>
      </c>
      <c r="AR515" s="140" t="s">
        <v>254</v>
      </c>
      <c r="AT515" s="140" t="s">
        <v>154</v>
      </c>
      <c r="AU515" s="140" t="s">
        <v>88</v>
      </c>
      <c r="AY515" s="18" t="s">
        <v>151</v>
      </c>
      <c r="BE515" s="141">
        <f>IF(N515="základní",J515,0)</f>
        <v>0</v>
      </c>
      <c r="BF515" s="141">
        <f>IF(N515="snížená",J515,0)</f>
        <v>0</v>
      </c>
      <c r="BG515" s="141">
        <f>IF(N515="zákl. přenesená",J515,0)</f>
        <v>0</v>
      </c>
      <c r="BH515" s="141">
        <f>IF(N515="sníž. přenesená",J515,0)</f>
        <v>0</v>
      </c>
      <c r="BI515" s="141">
        <f>IF(N515="nulová",J515,0)</f>
        <v>0</v>
      </c>
      <c r="BJ515" s="18" t="s">
        <v>88</v>
      </c>
      <c r="BK515" s="141">
        <f>ROUND(I515*H515,2)</f>
        <v>0</v>
      </c>
      <c r="BL515" s="18" t="s">
        <v>254</v>
      </c>
      <c r="BM515" s="140" t="s">
        <v>774</v>
      </c>
    </row>
    <row r="516" spans="2:65" s="1" customFormat="1" ht="11.25" x14ac:dyDescent="0.2">
      <c r="B516" s="33"/>
      <c r="D516" s="142" t="s">
        <v>161</v>
      </c>
      <c r="F516" s="143" t="s">
        <v>775</v>
      </c>
      <c r="I516" s="144"/>
      <c r="L516" s="33"/>
      <c r="M516" s="145"/>
      <c r="U516" s="332"/>
      <c r="V516" s="1" t="str">
        <f t="shared" si="6"/>
        <v/>
      </c>
      <c r="AT516" s="18" t="s">
        <v>161</v>
      </c>
      <c r="AU516" s="18" t="s">
        <v>88</v>
      </c>
    </row>
    <row r="517" spans="2:65" s="14" customFormat="1" ht="11.25" x14ac:dyDescent="0.2">
      <c r="B517" s="159"/>
      <c r="D517" s="147" t="s">
        <v>163</v>
      </c>
      <c r="E517" s="160" t="s">
        <v>19</v>
      </c>
      <c r="F517" s="161" t="s">
        <v>776</v>
      </c>
      <c r="H517" s="160" t="s">
        <v>19</v>
      </c>
      <c r="I517" s="162"/>
      <c r="L517" s="159"/>
      <c r="M517" s="163"/>
      <c r="U517" s="335"/>
      <c r="V517" s="1" t="str">
        <f t="shared" si="6"/>
        <v/>
      </c>
      <c r="AT517" s="160" t="s">
        <v>163</v>
      </c>
      <c r="AU517" s="160" t="s">
        <v>88</v>
      </c>
      <c r="AV517" s="14" t="s">
        <v>82</v>
      </c>
      <c r="AW517" s="14" t="s">
        <v>36</v>
      </c>
      <c r="AX517" s="14" t="s">
        <v>75</v>
      </c>
      <c r="AY517" s="160" t="s">
        <v>151</v>
      </c>
    </row>
    <row r="518" spans="2:65" s="12" customFormat="1" ht="11.25" x14ac:dyDescent="0.2">
      <c r="B518" s="146"/>
      <c r="D518" s="147" t="s">
        <v>163</v>
      </c>
      <c r="E518" s="148" t="s">
        <v>19</v>
      </c>
      <c r="F518" s="149" t="s">
        <v>777</v>
      </c>
      <c r="H518" s="150">
        <v>2</v>
      </c>
      <c r="I518" s="151"/>
      <c r="L518" s="146"/>
      <c r="M518" s="152"/>
      <c r="U518" s="333"/>
      <c r="V518" s="1" t="str">
        <f t="shared" si="6"/>
        <v/>
      </c>
      <c r="AT518" s="148" t="s">
        <v>163</v>
      </c>
      <c r="AU518" s="148" t="s">
        <v>88</v>
      </c>
      <c r="AV518" s="12" t="s">
        <v>88</v>
      </c>
      <c r="AW518" s="12" t="s">
        <v>36</v>
      </c>
      <c r="AX518" s="12" t="s">
        <v>75</v>
      </c>
      <c r="AY518" s="148" t="s">
        <v>151</v>
      </c>
    </row>
    <row r="519" spans="2:65" s="13" customFormat="1" ht="11.25" x14ac:dyDescent="0.2">
      <c r="B519" s="153"/>
      <c r="D519" s="147" t="s">
        <v>163</v>
      </c>
      <c r="E519" s="154" t="s">
        <v>19</v>
      </c>
      <c r="F519" s="155" t="s">
        <v>166</v>
      </c>
      <c r="H519" s="156">
        <v>2</v>
      </c>
      <c r="I519" s="157"/>
      <c r="L519" s="153"/>
      <c r="M519" s="158"/>
      <c r="U519" s="334"/>
      <c r="V519" s="1" t="str">
        <f t="shared" si="6"/>
        <v/>
      </c>
      <c r="AT519" s="154" t="s">
        <v>163</v>
      </c>
      <c r="AU519" s="154" t="s">
        <v>88</v>
      </c>
      <c r="AV519" s="13" t="s">
        <v>159</v>
      </c>
      <c r="AW519" s="13" t="s">
        <v>36</v>
      </c>
      <c r="AX519" s="13" t="s">
        <v>82</v>
      </c>
      <c r="AY519" s="154" t="s">
        <v>151</v>
      </c>
    </row>
    <row r="520" spans="2:65" s="1" customFormat="1" ht="24.2" customHeight="1" x14ac:dyDescent="0.2">
      <c r="B520" s="33"/>
      <c r="C520" s="129" t="s">
        <v>778</v>
      </c>
      <c r="D520" s="129" t="s">
        <v>154</v>
      </c>
      <c r="E520" s="130" t="s">
        <v>779</v>
      </c>
      <c r="F520" s="131" t="s">
        <v>780</v>
      </c>
      <c r="G520" s="132" t="s">
        <v>174</v>
      </c>
      <c r="H520" s="133">
        <v>2</v>
      </c>
      <c r="I520" s="134"/>
      <c r="J520" s="135">
        <f>ROUND(I520*H520,2)</f>
        <v>0</v>
      </c>
      <c r="K520" s="131" t="s">
        <v>158</v>
      </c>
      <c r="L520" s="33"/>
      <c r="M520" s="136" t="s">
        <v>19</v>
      </c>
      <c r="N520" s="137" t="s">
        <v>47</v>
      </c>
      <c r="P520" s="138">
        <f>O520*H520</f>
        <v>0</v>
      </c>
      <c r="Q520" s="138">
        <v>5.0000000000000002E-5</v>
      </c>
      <c r="R520" s="138">
        <f>Q520*H520</f>
        <v>1E-4</v>
      </c>
      <c r="S520" s="138">
        <v>0</v>
      </c>
      <c r="T520" s="138">
        <f>S520*H520</f>
        <v>0</v>
      </c>
      <c r="U520" s="331" t="s">
        <v>439</v>
      </c>
      <c r="V520" s="1">
        <f t="shared" si="6"/>
        <v>0</v>
      </c>
      <c r="AR520" s="140" t="s">
        <v>254</v>
      </c>
      <c r="AT520" s="140" t="s">
        <v>154</v>
      </c>
      <c r="AU520" s="140" t="s">
        <v>88</v>
      </c>
      <c r="AY520" s="18" t="s">
        <v>151</v>
      </c>
      <c r="BE520" s="141">
        <f>IF(N520="základní",J520,0)</f>
        <v>0</v>
      </c>
      <c r="BF520" s="141">
        <f>IF(N520="snížená",J520,0)</f>
        <v>0</v>
      </c>
      <c r="BG520" s="141">
        <f>IF(N520="zákl. přenesená",J520,0)</f>
        <v>0</v>
      </c>
      <c r="BH520" s="141">
        <f>IF(N520="sníž. přenesená",J520,0)</f>
        <v>0</v>
      </c>
      <c r="BI520" s="141">
        <f>IF(N520="nulová",J520,0)</f>
        <v>0</v>
      </c>
      <c r="BJ520" s="18" t="s">
        <v>88</v>
      </c>
      <c r="BK520" s="141">
        <f>ROUND(I520*H520,2)</f>
        <v>0</v>
      </c>
      <c r="BL520" s="18" t="s">
        <v>254</v>
      </c>
      <c r="BM520" s="140" t="s">
        <v>781</v>
      </c>
    </row>
    <row r="521" spans="2:65" s="1" customFormat="1" ht="11.25" x14ac:dyDescent="0.2">
      <c r="B521" s="33"/>
      <c r="D521" s="142" t="s">
        <v>161</v>
      </c>
      <c r="F521" s="143" t="s">
        <v>782</v>
      </c>
      <c r="I521" s="144"/>
      <c r="L521" s="33"/>
      <c r="M521" s="145"/>
      <c r="U521" s="332"/>
      <c r="V521" s="1" t="str">
        <f t="shared" si="6"/>
        <v/>
      </c>
      <c r="AT521" s="18" t="s">
        <v>161</v>
      </c>
      <c r="AU521" s="18" t="s">
        <v>88</v>
      </c>
    </row>
    <row r="522" spans="2:65" s="14" customFormat="1" ht="11.25" x14ac:dyDescent="0.2">
      <c r="B522" s="159"/>
      <c r="D522" s="147" t="s">
        <v>163</v>
      </c>
      <c r="E522" s="160" t="s">
        <v>19</v>
      </c>
      <c r="F522" s="161" t="s">
        <v>776</v>
      </c>
      <c r="H522" s="160" t="s">
        <v>19</v>
      </c>
      <c r="I522" s="162"/>
      <c r="L522" s="159"/>
      <c r="M522" s="163"/>
      <c r="U522" s="335"/>
      <c r="V522" s="1" t="str">
        <f t="shared" si="6"/>
        <v/>
      </c>
      <c r="AT522" s="160" t="s">
        <v>163</v>
      </c>
      <c r="AU522" s="160" t="s">
        <v>88</v>
      </c>
      <c r="AV522" s="14" t="s">
        <v>82</v>
      </c>
      <c r="AW522" s="14" t="s">
        <v>36</v>
      </c>
      <c r="AX522" s="14" t="s">
        <v>75</v>
      </c>
      <c r="AY522" s="160" t="s">
        <v>151</v>
      </c>
    </row>
    <row r="523" spans="2:65" s="12" customFormat="1" ht="11.25" x14ac:dyDescent="0.2">
      <c r="B523" s="146"/>
      <c r="D523" s="147" t="s">
        <v>163</v>
      </c>
      <c r="E523" s="148" t="s">
        <v>19</v>
      </c>
      <c r="F523" s="149" t="s">
        <v>777</v>
      </c>
      <c r="H523" s="150">
        <v>2</v>
      </c>
      <c r="I523" s="151"/>
      <c r="L523" s="146"/>
      <c r="M523" s="152"/>
      <c r="U523" s="333"/>
      <c r="V523" s="1" t="str">
        <f t="shared" si="6"/>
        <v/>
      </c>
      <c r="AT523" s="148" t="s">
        <v>163</v>
      </c>
      <c r="AU523" s="148" t="s">
        <v>88</v>
      </c>
      <c r="AV523" s="12" t="s">
        <v>88</v>
      </c>
      <c r="AW523" s="12" t="s">
        <v>36</v>
      </c>
      <c r="AX523" s="12" t="s">
        <v>75</v>
      </c>
      <c r="AY523" s="148" t="s">
        <v>151</v>
      </c>
    </row>
    <row r="524" spans="2:65" s="13" customFormat="1" ht="11.25" x14ac:dyDescent="0.2">
      <c r="B524" s="153"/>
      <c r="D524" s="147" t="s">
        <v>163</v>
      </c>
      <c r="E524" s="154" t="s">
        <v>19</v>
      </c>
      <c r="F524" s="155" t="s">
        <v>166</v>
      </c>
      <c r="H524" s="156">
        <v>2</v>
      </c>
      <c r="I524" s="157"/>
      <c r="L524" s="153"/>
      <c r="M524" s="158"/>
      <c r="U524" s="334"/>
      <c r="V524" s="1" t="str">
        <f t="shared" si="6"/>
        <v/>
      </c>
      <c r="AT524" s="154" t="s">
        <v>163</v>
      </c>
      <c r="AU524" s="154" t="s">
        <v>88</v>
      </c>
      <c r="AV524" s="13" t="s">
        <v>159</v>
      </c>
      <c r="AW524" s="13" t="s">
        <v>36</v>
      </c>
      <c r="AX524" s="13" t="s">
        <v>82</v>
      </c>
      <c r="AY524" s="154" t="s">
        <v>151</v>
      </c>
    </row>
    <row r="525" spans="2:65" s="1" customFormat="1" ht="16.5" customHeight="1" x14ac:dyDescent="0.2">
      <c r="B525" s="33"/>
      <c r="C525" s="171" t="s">
        <v>783</v>
      </c>
      <c r="D525" s="171" t="s">
        <v>579</v>
      </c>
      <c r="E525" s="172" t="s">
        <v>784</v>
      </c>
      <c r="F525" s="173" t="s">
        <v>785</v>
      </c>
      <c r="G525" s="174" t="s">
        <v>174</v>
      </c>
      <c r="H525" s="175">
        <v>2</v>
      </c>
      <c r="I525" s="176"/>
      <c r="J525" s="177">
        <f>ROUND(I525*H525,2)</f>
        <v>0</v>
      </c>
      <c r="K525" s="173" t="s">
        <v>158</v>
      </c>
      <c r="L525" s="178"/>
      <c r="M525" s="179" t="s">
        <v>19</v>
      </c>
      <c r="N525" s="180" t="s">
        <v>47</v>
      </c>
      <c r="P525" s="138">
        <f>O525*H525</f>
        <v>0</v>
      </c>
      <c r="Q525" s="138">
        <v>2.7000000000000001E-3</v>
      </c>
      <c r="R525" s="138">
        <f>Q525*H525</f>
        <v>5.4000000000000003E-3</v>
      </c>
      <c r="S525" s="138">
        <v>0</v>
      </c>
      <c r="T525" s="138">
        <f>S525*H525</f>
        <v>0</v>
      </c>
      <c r="U525" s="331" t="s">
        <v>439</v>
      </c>
      <c r="V525" s="1">
        <f t="shared" si="6"/>
        <v>0</v>
      </c>
      <c r="AR525" s="140" t="s">
        <v>375</v>
      </c>
      <c r="AT525" s="140" t="s">
        <v>579</v>
      </c>
      <c r="AU525" s="140" t="s">
        <v>88</v>
      </c>
      <c r="AY525" s="18" t="s">
        <v>151</v>
      </c>
      <c r="BE525" s="141">
        <f>IF(N525="základní",J525,0)</f>
        <v>0</v>
      </c>
      <c r="BF525" s="141">
        <f>IF(N525="snížená",J525,0)</f>
        <v>0</v>
      </c>
      <c r="BG525" s="141">
        <f>IF(N525="zákl. přenesená",J525,0)</f>
        <v>0</v>
      </c>
      <c r="BH525" s="141">
        <f>IF(N525="sníž. přenesená",J525,0)</f>
        <v>0</v>
      </c>
      <c r="BI525" s="141">
        <f>IF(N525="nulová",J525,0)</f>
        <v>0</v>
      </c>
      <c r="BJ525" s="18" t="s">
        <v>88</v>
      </c>
      <c r="BK525" s="141">
        <f>ROUND(I525*H525,2)</f>
        <v>0</v>
      </c>
      <c r="BL525" s="18" t="s">
        <v>254</v>
      </c>
      <c r="BM525" s="140" t="s">
        <v>786</v>
      </c>
    </row>
    <row r="526" spans="2:65" s="1" customFormat="1" ht="29.25" x14ac:dyDescent="0.2">
      <c r="B526" s="33"/>
      <c r="D526" s="147" t="s">
        <v>218</v>
      </c>
      <c r="F526" s="164" t="s">
        <v>787</v>
      </c>
      <c r="I526" s="144"/>
      <c r="L526" s="33"/>
      <c r="M526" s="145"/>
      <c r="U526" s="332"/>
      <c r="V526" s="1" t="str">
        <f t="shared" si="6"/>
        <v/>
      </c>
      <c r="AT526" s="18" t="s">
        <v>218</v>
      </c>
      <c r="AU526" s="18" t="s">
        <v>88</v>
      </c>
    </row>
    <row r="527" spans="2:65" s="1" customFormat="1" ht="37.9" customHeight="1" x14ac:dyDescent="0.2">
      <c r="B527" s="33"/>
      <c r="C527" s="129" t="s">
        <v>788</v>
      </c>
      <c r="D527" s="129" t="s">
        <v>154</v>
      </c>
      <c r="E527" s="130" t="s">
        <v>789</v>
      </c>
      <c r="F527" s="131" t="s">
        <v>790</v>
      </c>
      <c r="G527" s="132" t="s">
        <v>174</v>
      </c>
      <c r="H527" s="133">
        <v>1</v>
      </c>
      <c r="I527" s="134"/>
      <c r="J527" s="135">
        <f>ROUND(I527*H527,2)</f>
        <v>0</v>
      </c>
      <c r="K527" s="131" t="s">
        <v>158</v>
      </c>
      <c r="L527" s="33"/>
      <c r="M527" s="136" t="s">
        <v>19</v>
      </c>
      <c r="N527" s="137" t="s">
        <v>47</v>
      </c>
      <c r="P527" s="138">
        <f>O527*H527</f>
        <v>0</v>
      </c>
      <c r="Q527" s="138">
        <v>1.15E-3</v>
      </c>
      <c r="R527" s="138">
        <f>Q527*H527</f>
        <v>1.15E-3</v>
      </c>
      <c r="S527" s="138">
        <v>2.8E-3</v>
      </c>
      <c r="T527" s="138">
        <f>S527*H527</f>
        <v>2.8E-3</v>
      </c>
      <c r="U527" s="331" t="s">
        <v>19</v>
      </c>
      <c r="V527" s="1" t="str">
        <f t="shared" si="6"/>
        <v/>
      </c>
      <c r="AR527" s="140" t="s">
        <v>254</v>
      </c>
      <c r="AT527" s="140" t="s">
        <v>154</v>
      </c>
      <c r="AU527" s="140" t="s">
        <v>88</v>
      </c>
      <c r="AY527" s="18" t="s">
        <v>151</v>
      </c>
      <c r="BE527" s="141">
        <f>IF(N527="základní",J527,0)</f>
        <v>0</v>
      </c>
      <c r="BF527" s="141">
        <f>IF(N527="snížená",J527,0)</f>
        <v>0</v>
      </c>
      <c r="BG527" s="141">
        <f>IF(N527="zákl. přenesená",J527,0)</f>
        <v>0</v>
      </c>
      <c r="BH527" s="141">
        <f>IF(N527="sníž. přenesená",J527,0)</f>
        <v>0</v>
      </c>
      <c r="BI527" s="141">
        <f>IF(N527="nulová",J527,0)</f>
        <v>0</v>
      </c>
      <c r="BJ527" s="18" t="s">
        <v>88</v>
      </c>
      <c r="BK527" s="141">
        <f>ROUND(I527*H527,2)</f>
        <v>0</v>
      </c>
      <c r="BL527" s="18" t="s">
        <v>254</v>
      </c>
      <c r="BM527" s="140" t="s">
        <v>791</v>
      </c>
    </row>
    <row r="528" spans="2:65" s="1" customFormat="1" ht="11.25" x14ac:dyDescent="0.2">
      <c r="B528" s="33"/>
      <c r="D528" s="142" t="s">
        <v>161</v>
      </c>
      <c r="F528" s="143" t="s">
        <v>792</v>
      </c>
      <c r="I528" s="144"/>
      <c r="L528" s="33"/>
      <c r="M528" s="145"/>
      <c r="U528" s="332"/>
      <c r="V528" s="1" t="str">
        <f t="shared" si="6"/>
        <v/>
      </c>
      <c r="AT528" s="18" t="s">
        <v>161</v>
      </c>
      <c r="AU528" s="18" t="s">
        <v>88</v>
      </c>
    </row>
    <row r="529" spans="2:65" s="14" customFormat="1" ht="11.25" x14ac:dyDescent="0.2">
      <c r="B529" s="159"/>
      <c r="D529" s="147" t="s">
        <v>163</v>
      </c>
      <c r="E529" s="160" t="s">
        <v>19</v>
      </c>
      <c r="F529" s="161" t="s">
        <v>776</v>
      </c>
      <c r="H529" s="160" t="s">
        <v>19</v>
      </c>
      <c r="I529" s="162"/>
      <c r="L529" s="159"/>
      <c r="M529" s="163"/>
      <c r="U529" s="335"/>
      <c r="V529" s="1" t="str">
        <f t="shared" si="6"/>
        <v/>
      </c>
      <c r="AT529" s="160" t="s">
        <v>163</v>
      </c>
      <c r="AU529" s="160" t="s">
        <v>88</v>
      </c>
      <c r="AV529" s="14" t="s">
        <v>82</v>
      </c>
      <c r="AW529" s="14" t="s">
        <v>36</v>
      </c>
      <c r="AX529" s="14" t="s">
        <v>75</v>
      </c>
      <c r="AY529" s="160" t="s">
        <v>151</v>
      </c>
    </row>
    <row r="530" spans="2:65" s="12" customFormat="1" ht="11.25" x14ac:dyDescent="0.2">
      <c r="B530" s="146"/>
      <c r="D530" s="147" t="s">
        <v>163</v>
      </c>
      <c r="E530" s="148" t="s">
        <v>19</v>
      </c>
      <c r="F530" s="149" t="s">
        <v>793</v>
      </c>
      <c r="H530" s="150">
        <v>1</v>
      </c>
      <c r="I530" s="151"/>
      <c r="L530" s="146"/>
      <c r="M530" s="152"/>
      <c r="U530" s="333"/>
      <c r="V530" s="1" t="str">
        <f t="shared" si="6"/>
        <v/>
      </c>
      <c r="AT530" s="148" t="s">
        <v>163</v>
      </c>
      <c r="AU530" s="148" t="s">
        <v>88</v>
      </c>
      <c r="AV530" s="12" t="s">
        <v>88</v>
      </c>
      <c r="AW530" s="12" t="s">
        <v>36</v>
      </c>
      <c r="AX530" s="12" t="s">
        <v>75</v>
      </c>
      <c r="AY530" s="148" t="s">
        <v>151</v>
      </c>
    </row>
    <row r="531" spans="2:65" s="13" customFormat="1" ht="11.25" x14ac:dyDescent="0.2">
      <c r="B531" s="153"/>
      <c r="D531" s="147" t="s">
        <v>163</v>
      </c>
      <c r="E531" s="154" t="s">
        <v>19</v>
      </c>
      <c r="F531" s="155" t="s">
        <v>166</v>
      </c>
      <c r="H531" s="156">
        <v>1</v>
      </c>
      <c r="I531" s="157"/>
      <c r="L531" s="153"/>
      <c r="M531" s="158"/>
      <c r="U531" s="334"/>
      <c r="V531" s="1" t="str">
        <f t="shared" si="6"/>
        <v/>
      </c>
      <c r="AT531" s="154" t="s">
        <v>163</v>
      </c>
      <c r="AU531" s="154" t="s">
        <v>88</v>
      </c>
      <c r="AV531" s="13" t="s">
        <v>159</v>
      </c>
      <c r="AW531" s="13" t="s">
        <v>36</v>
      </c>
      <c r="AX531" s="13" t="s">
        <v>82</v>
      </c>
      <c r="AY531" s="154" t="s">
        <v>151</v>
      </c>
    </row>
    <row r="532" spans="2:65" s="1" customFormat="1" ht="24.2" customHeight="1" x14ac:dyDescent="0.2">
      <c r="B532" s="33"/>
      <c r="C532" s="129" t="s">
        <v>794</v>
      </c>
      <c r="D532" s="129" t="s">
        <v>154</v>
      </c>
      <c r="E532" s="130" t="s">
        <v>795</v>
      </c>
      <c r="F532" s="131" t="s">
        <v>796</v>
      </c>
      <c r="G532" s="132" t="s">
        <v>174</v>
      </c>
      <c r="H532" s="133">
        <v>1</v>
      </c>
      <c r="I532" s="134"/>
      <c r="J532" s="135">
        <f>ROUND(I532*H532,2)</f>
        <v>0</v>
      </c>
      <c r="K532" s="131" t="s">
        <v>158</v>
      </c>
      <c r="L532" s="33"/>
      <c r="M532" s="136" t="s">
        <v>19</v>
      </c>
      <c r="N532" s="137" t="s">
        <v>47</v>
      </c>
      <c r="P532" s="138">
        <f>O532*H532</f>
        <v>0</v>
      </c>
      <c r="Q532" s="138">
        <v>3.0000000000000001E-5</v>
      </c>
      <c r="R532" s="138">
        <f>Q532*H532</f>
        <v>3.0000000000000001E-5</v>
      </c>
      <c r="S532" s="138">
        <v>0</v>
      </c>
      <c r="T532" s="138">
        <f>S532*H532</f>
        <v>0</v>
      </c>
      <c r="U532" s="331" t="s">
        <v>19</v>
      </c>
      <c r="V532" s="1" t="str">
        <f t="shared" si="6"/>
        <v/>
      </c>
      <c r="AR532" s="140" t="s">
        <v>254</v>
      </c>
      <c r="AT532" s="140" t="s">
        <v>154</v>
      </c>
      <c r="AU532" s="140" t="s">
        <v>88</v>
      </c>
      <c r="AY532" s="18" t="s">
        <v>151</v>
      </c>
      <c r="BE532" s="141">
        <f>IF(N532="základní",J532,0)</f>
        <v>0</v>
      </c>
      <c r="BF532" s="141">
        <f>IF(N532="snížená",J532,0)</f>
        <v>0</v>
      </c>
      <c r="BG532" s="141">
        <f>IF(N532="zákl. přenesená",J532,0)</f>
        <v>0</v>
      </c>
      <c r="BH532" s="141">
        <f>IF(N532="sníž. přenesená",J532,0)</f>
        <v>0</v>
      </c>
      <c r="BI532" s="141">
        <f>IF(N532="nulová",J532,0)</f>
        <v>0</v>
      </c>
      <c r="BJ532" s="18" t="s">
        <v>88</v>
      </c>
      <c r="BK532" s="141">
        <f>ROUND(I532*H532,2)</f>
        <v>0</v>
      </c>
      <c r="BL532" s="18" t="s">
        <v>254</v>
      </c>
      <c r="BM532" s="140" t="s">
        <v>797</v>
      </c>
    </row>
    <row r="533" spans="2:65" s="1" customFormat="1" ht="11.25" x14ac:dyDescent="0.2">
      <c r="B533" s="33"/>
      <c r="D533" s="142" t="s">
        <v>161</v>
      </c>
      <c r="F533" s="143" t="s">
        <v>798</v>
      </c>
      <c r="I533" s="144"/>
      <c r="L533" s="33"/>
      <c r="M533" s="145"/>
      <c r="U533" s="332"/>
      <c r="V533" s="1" t="str">
        <f t="shared" si="6"/>
        <v/>
      </c>
      <c r="AT533" s="18" t="s">
        <v>161</v>
      </c>
      <c r="AU533" s="18" t="s">
        <v>88</v>
      </c>
    </row>
    <row r="534" spans="2:65" s="14" customFormat="1" ht="11.25" x14ac:dyDescent="0.2">
      <c r="B534" s="159"/>
      <c r="D534" s="147" t="s">
        <v>163</v>
      </c>
      <c r="E534" s="160" t="s">
        <v>19</v>
      </c>
      <c r="F534" s="161" t="s">
        <v>776</v>
      </c>
      <c r="H534" s="160" t="s">
        <v>19</v>
      </c>
      <c r="I534" s="162"/>
      <c r="L534" s="159"/>
      <c r="M534" s="163"/>
      <c r="U534" s="335"/>
      <c r="V534" s="1" t="str">
        <f t="shared" si="6"/>
        <v/>
      </c>
      <c r="AT534" s="160" t="s">
        <v>163</v>
      </c>
      <c r="AU534" s="160" t="s">
        <v>88</v>
      </c>
      <c r="AV534" s="14" t="s">
        <v>82</v>
      </c>
      <c r="AW534" s="14" t="s">
        <v>36</v>
      </c>
      <c r="AX534" s="14" t="s">
        <v>75</v>
      </c>
      <c r="AY534" s="160" t="s">
        <v>151</v>
      </c>
    </row>
    <row r="535" spans="2:65" s="12" customFormat="1" ht="11.25" x14ac:dyDescent="0.2">
      <c r="B535" s="146"/>
      <c r="D535" s="147" t="s">
        <v>163</v>
      </c>
      <c r="E535" s="148" t="s">
        <v>19</v>
      </c>
      <c r="F535" s="149" t="s">
        <v>793</v>
      </c>
      <c r="H535" s="150">
        <v>1</v>
      </c>
      <c r="I535" s="151"/>
      <c r="L535" s="146"/>
      <c r="M535" s="152"/>
      <c r="U535" s="333"/>
      <c r="V535" s="1" t="str">
        <f t="shared" si="6"/>
        <v/>
      </c>
      <c r="AT535" s="148" t="s">
        <v>163</v>
      </c>
      <c r="AU535" s="148" t="s">
        <v>88</v>
      </c>
      <c r="AV535" s="12" t="s">
        <v>88</v>
      </c>
      <c r="AW535" s="12" t="s">
        <v>36</v>
      </c>
      <c r="AX535" s="12" t="s">
        <v>75</v>
      </c>
      <c r="AY535" s="148" t="s">
        <v>151</v>
      </c>
    </row>
    <row r="536" spans="2:65" s="13" customFormat="1" ht="11.25" x14ac:dyDescent="0.2">
      <c r="B536" s="153"/>
      <c r="D536" s="147" t="s">
        <v>163</v>
      </c>
      <c r="E536" s="154" t="s">
        <v>19</v>
      </c>
      <c r="F536" s="155" t="s">
        <v>166</v>
      </c>
      <c r="H536" s="156">
        <v>1</v>
      </c>
      <c r="I536" s="157"/>
      <c r="L536" s="153"/>
      <c r="M536" s="158"/>
      <c r="U536" s="334"/>
      <c r="V536" s="1" t="str">
        <f t="shared" si="6"/>
        <v/>
      </c>
      <c r="AT536" s="154" t="s">
        <v>163</v>
      </c>
      <c r="AU536" s="154" t="s">
        <v>88</v>
      </c>
      <c r="AV536" s="13" t="s">
        <v>159</v>
      </c>
      <c r="AW536" s="13" t="s">
        <v>36</v>
      </c>
      <c r="AX536" s="13" t="s">
        <v>82</v>
      </c>
      <c r="AY536" s="154" t="s">
        <v>151</v>
      </c>
    </row>
    <row r="537" spans="2:65" s="1" customFormat="1" ht="16.5" customHeight="1" x14ac:dyDescent="0.2">
      <c r="B537" s="33"/>
      <c r="C537" s="171" t="s">
        <v>799</v>
      </c>
      <c r="D537" s="171" t="s">
        <v>579</v>
      </c>
      <c r="E537" s="172" t="s">
        <v>800</v>
      </c>
      <c r="F537" s="173" t="s">
        <v>801</v>
      </c>
      <c r="G537" s="174" t="s">
        <v>174</v>
      </c>
      <c r="H537" s="175">
        <v>1</v>
      </c>
      <c r="I537" s="176"/>
      <c r="J537" s="177">
        <f>ROUND(I537*H537,2)</f>
        <v>0</v>
      </c>
      <c r="K537" s="173" t="s">
        <v>158</v>
      </c>
      <c r="L537" s="178"/>
      <c r="M537" s="179" t="s">
        <v>19</v>
      </c>
      <c r="N537" s="180" t="s">
        <v>47</v>
      </c>
      <c r="P537" s="138">
        <f>O537*H537</f>
        <v>0</v>
      </c>
      <c r="Q537" s="138">
        <v>2.5000000000000001E-3</v>
      </c>
      <c r="R537" s="138">
        <f>Q537*H537</f>
        <v>2.5000000000000001E-3</v>
      </c>
      <c r="S537" s="138">
        <v>0</v>
      </c>
      <c r="T537" s="138">
        <f>S537*H537</f>
        <v>0</v>
      </c>
      <c r="U537" s="331" t="s">
        <v>19</v>
      </c>
      <c r="V537" s="1" t="str">
        <f t="shared" si="6"/>
        <v/>
      </c>
      <c r="AR537" s="140" t="s">
        <v>375</v>
      </c>
      <c r="AT537" s="140" t="s">
        <v>579</v>
      </c>
      <c r="AU537" s="140" t="s">
        <v>88</v>
      </c>
      <c r="AY537" s="18" t="s">
        <v>151</v>
      </c>
      <c r="BE537" s="141">
        <f>IF(N537="základní",J537,0)</f>
        <v>0</v>
      </c>
      <c r="BF537" s="141">
        <f>IF(N537="snížená",J537,0)</f>
        <v>0</v>
      </c>
      <c r="BG537" s="141">
        <f>IF(N537="zákl. přenesená",J537,0)</f>
        <v>0</v>
      </c>
      <c r="BH537" s="141">
        <f>IF(N537="sníž. přenesená",J537,0)</f>
        <v>0</v>
      </c>
      <c r="BI537" s="141">
        <f>IF(N537="nulová",J537,0)</f>
        <v>0</v>
      </c>
      <c r="BJ537" s="18" t="s">
        <v>88</v>
      </c>
      <c r="BK537" s="141">
        <f>ROUND(I537*H537,2)</f>
        <v>0</v>
      </c>
      <c r="BL537" s="18" t="s">
        <v>254</v>
      </c>
      <c r="BM537" s="140" t="s">
        <v>802</v>
      </c>
    </row>
    <row r="538" spans="2:65" s="1" customFormat="1" ht="19.5" x14ac:dyDescent="0.2">
      <c r="B538" s="33"/>
      <c r="D538" s="147" t="s">
        <v>218</v>
      </c>
      <c r="F538" s="164" t="s">
        <v>803</v>
      </c>
      <c r="I538" s="144"/>
      <c r="L538" s="33"/>
      <c r="M538" s="145"/>
      <c r="U538" s="332"/>
      <c r="V538" s="1" t="str">
        <f t="shared" si="6"/>
        <v/>
      </c>
      <c r="AT538" s="18" t="s">
        <v>218</v>
      </c>
      <c r="AU538" s="18" t="s">
        <v>88</v>
      </c>
    </row>
    <row r="539" spans="2:65" s="1" customFormat="1" ht="24.2" customHeight="1" x14ac:dyDescent="0.2">
      <c r="B539" s="33"/>
      <c r="C539" s="129" t="s">
        <v>804</v>
      </c>
      <c r="D539" s="129" t="s">
        <v>154</v>
      </c>
      <c r="E539" s="130" t="s">
        <v>805</v>
      </c>
      <c r="F539" s="131" t="s">
        <v>806</v>
      </c>
      <c r="G539" s="132" t="s">
        <v>157</v>
      </c>
      <c r="H539" s="133">
        <v>54.58</v>
      </c>
      <c r="I539" s="134"/>
      <c r="J539" s="135">
        <f>ROUND(I539*H539,2)</f>
        <v>0</v>
      </c>
      <c r="K539" s="131" t="s">
        <v>158</v>
      </c>
      <c r="L539" s="33"/>
      <c r="M539" s="136" t="s">
        <v>19</v>
      </c>
      <c r="N539" s="137" t="s">
        <v>47</v>
      </c>
      <c r="P539" s="138">
        <f>O539*H539</f>
        <v>0</v>
      </c>
      <c r="Q539" s="138">
        <v>3.2710000000000003E-2</v>
      </c>
      <c r="R539" s="138">
        <f>Q539*H539</f>
        <v>1.7853118000000001</v>
      </c>
      <c r="S539" s="138">
        <v>0</v>
      </c>
      <c r="T539" s="138">
        <f>S539*H539</f>
        <v>0</v>
      </c>
      <c r="U539" s="331" t="s">
        <v>19</v>
      </c>
      <c r="V539" s="1" t="str">
        <f t="shared" si="6"/>
        <v/>
      </c>
      <c r="AR539" s="140" t="s">
        <v>254</v>
      </c>
      <c r="AT539" s="140" t="s">
        <v>154</v>
      </c>
      <c r="AU539" s="140" t="s">
        <v>88</v>
      </c>
      <c r="AY539" s="18" t="s">
        <v>151</v>
      </c>
      <c r="BE539" s="141">
        <f>IF(N539="základní",J539,0)</f>
        <v>0</v>
      </c>
      <c r="BF539" s="141">
        <f>IF(N539="snížená",J539,0)</f>
        <v>0</v>
      </c>
      <c r="BG539" s="141">
        <f>IF(N539="zákl. přenesená",J539,0)</f>
        <v>0</v>
      </c>
      <c r="BH539" s="141">
        <f>IF(N539="sníž. přenesená",J539,0)</f>
        <v>0</v>
      </c>
      <c r="BI539" s="141">
        <f>IF(N539="nulová",J539,0)</f>
        <v>0</v>
      </c>
      <c r="BJ539" s="18" t="s">
        <v>88</v>
      </c>
      <c r="BK539" s="141">
        <f>ROUND(I539*H539,2)</f>
        <v>0</v>
      </c>
      <c r="BL539" s="18" t="s">
        <v>254</v>
      </c>
      <c r="BM539" s="140" t="s">
        <v>807</v>
      </c>
    </row>
    <row r="540" spans="2:65" s="1" customFormat="1" ht="11.25" x14ac:dyDescent="0.2">
      <c r="B540" s="33"/>
      <c r="D540" s="142" t="s">
        <v>161</v>
      </c>
      <c r="F540" s="143" t="s">
        <v>808</v>
      </c>
      <c r="I540" s="144"/>
      <c r="L540" s="33"/>
      <c r="M540" s="145"/>
      <c r="U540" s="332"/>
      <c r="V540" s="1" t="str">
        <f t="shared" si="6"/>
        <v/>
      </c>
      <c r="AT540" s="18" t="s">
        <v>161</v>
      </c>
      <c r="AU540" s="18" t="s">
        <v>88</v>
      </c>
    </row>
    <row r="541" spans="2:65" s="14" customFormat="1" ht="11.25" x14ac:dyDescent="0.2">
      <c r="B541" s="159"/>
      <c r="D541" s="147" t="s">
        <v>163</v>
      </c>
      <c r="E541" s="160" t="s">
        <v>19</v>
      </c>
      <c r="F541" s="161" t="s">
        <v>577</v>
      </c>
      <c r="H541" s="160" t="s">
        <v>19</v>
      </c>
      <c r="I541" s="162"/>
      <c r="L541" s="159"/>
      <c r="M541" s="163"/>
      <c r="U541" s="335"/>
      <c r="V541" s="1" t="str">
        <f t="shared" si="6"/>
        <v/>
      </c>
      <c r="AT541" s="160" t="s">
        <v>163</v>
      </c>
      <c r="AU541" s="160" t="s">
        <v>88</v>
      </c>
      <c r="AV541" s="14" t="s">
        <v>82</v>
      </c>
      <c r="AW541" s="14" t="s">
        <v>36</v>
      </c>
      <c r="AX541" s="14" t="s">
        <v>75</v>
      </c>
      <c r="AY541" s="160" t="s">
        <v>151</v>
      </c>
    </row>
    <row r="542" spans="2:65" s="12" customFormat="1" ht="11.25" x14ac:dyDescent="0.2">
      <c r="B542" s="146"/>
      <c r="D542" s="147" t="s">
        <v>163</v>
      </c>
      <c r="E542" s="148" t="s">
        <v>19</v>
      </c>
      <c r="F542" s="149" t="s">
        <v>466</v>
      </c>
      <c r="H542" s="150">
        <v>17.489999999999998</v>
      </c>
      <c r="I542" s="151"/>
      <c r="L542" s="146"/>
      <c r="M542" s="152"/>
      <c r="U542" s="333"/>
      <c r="V542" s="1" t="str">
        <f t="shared" si="6"/>
        <v/>
      </c>
      <c r="AT542" s="148" t="s">
        <v>163</v>
      </c>
      <c r="AU542" s="148" t="s">
        <v>88</v>
      </c>
      <c r="AV542" s="12" t="s">
        <v>88</v>
      </c>
      <c r="AW542" s="12" t="s">
        <v>36</v>
      </c>
      <c r="AX542" s="12" t="s">
        <v>75</v>
      </c>
      <c r="AY542" s="148" t="s">
        <v>151</v>
      </c>
    </row>
    <row r="543" spans="2:65" s="12" customFormat="1" ht="11.25" x14ac:dyDescent="0.2">
      <c r="B543" s="146"/>
      <c r="D543" s="147" t="s">
        <v>163</v>
      </c>
      <c r="E543" s="148" t="s">
        <v>19</v>
      </c>
      <c r="F543" s="149" t="s">
        <v>467</v>
      </c>
      <c r="H543" s="150">
        <v>28.08</v>
      </c>
      <c r="I543" s="151"/>
      <c r="L543" s="146"/>
      <c r="M543" s="152"/>
      <c r="U543" s="333"/>
      <c r="V543" s="1" t="str">
        <f t="shared" si="6"/>
        <v/>
      </c>
      <c r="AT543" s="148" t="s">
        <v>163</v>
      </c>
      <c r="AU543" s="148" t="s">
        <v>88</v>
      </c>
      <c r="AV543" s="12" t="s">
        <v>88</v>
      </c>
      <c r="AW543" s="12" t="s">
        <v>36</v>
      </c>
      <c r="AX543" s="12" t="s">
        <v>75</v>
      </c>
      <c r="AY543" s="148" t="s">
        <v>151</v>
      </c>
    </row>
    <row r="544" spans="2:65" s="12" customFormat="1" ht="11.25" x14ac:dyDescent="0.2">
      <c r="B544" s="146"/>
      <c r="D544" s="147" t="s">
        <v>163</v>
      </c>
      <c r="E544" s="148" t="s">
        <v>19</v>
      </c>
      <c r="F544" s="149" t="s">
        <v>468</v>
      </c>
      <c r="H544" s="150">
        <v>9.01</v>
      </c>
      <c r="I544" s="151"/>
      <c r="L544" s="146"/>
      <c r="M544" s="152"/>
      <c r="U544" s="333"/>
      <c r="V544" s="1" t="str">
        <f t="shared" si="6"/>
        <v/>
      </c>
      <c r="AT544" s="148" t="s">
        <v>163</v>
      </c>
      <c r="AU544" s="148" t="s">
        <v>88</v>
      </c>
      <c r="AV544" s="12" t="s">
        <v>88</v>
      </c>
      <c r="AW544" s="12" t="s">
        <v>36</v>
      </c>
      <c r="AX544" s="12" t="s">
        <v>75</v>
      </c>
      <c r="AY544" s="148" t="s">
        <v>151</v>
      </c>
    </row>
    <row r="545" spans="2:65" s="13" customFormat="1" ht="11.25" x14ac:dyDescent="0.2">
      <c r="B545" s="153"/>
      <c r="D545" s="147" t="s">
        <v>163</v>
      </c>
      <c r="E545" s="154" t="s">
        <v>19</v>
      </c>
      <c r="F545" s="155" t="s">
        <v>166</v>
      </c>
      <c r="H545" s="156">
        <v>54.58</v>
      </c>
      <c r="I545" s="157"/>
      <c r="L545" s="153"/>
      <c r="M545" s="158"/>
      <c r="U545" s="334"/>
      <c r="V545" s="1" t="str">
        <f t="shared" si="6"/>
        <v/>
      </c>
      <c r="AT545" s="154" t="s">
        <v>163</v>
      </c>
      <c r="AU545" s="154" t="s">
        <v>88</v>
      </c>
      <c r="AV545" s="13" t="s">
        <v>159</v>
      </c>
      <c r="AW545" s="13" t="s">
        <v>36</v>
      </c>
      <c r="AX545" s="13" t="s">
        <v>82</v>
      </c>
      <c r="AY545" s="154" t="s">
        <v>151</v>
      </c>
    </row>
    <row r="546" spans="2:65" s="1" customFormat="1" ht="37.9" customHeight="1" x14ac:dyDescent="0.2">
      <c r="B546" s="33"/>
      <c r="C546" s="129" t="s">
        <v>809</v>
      </c>
      <c r="D546" s="129" t="s">
        <v>154</v>
      </c>
      <c r="E546" s="130" t="s">
        <v>810</v>
      </c>
      <c r="F546" s="131" t="s">
        <v>811</v>
      </c>
      <c r="G546" s="132" t="s">
        <v>587</v>
      </c>
      <c r="H546" s="181"/>
      <c r="I546" s="134"/>
      <c r="J546" s="135">
        <f>ROUND(I546*H546,2)</f>
        <v>0</v>
      </c>
      <c r="K546" s="131" t="s">
        <v>158</v>
      </c>
      <c r="L546" s="33"/>
      <c r="M546" s="136" t="s">
        <v>19</v>
      </c>
      <c r="N546" s="137" t="s">
        <v>47</v>
      </c>
      <c r="P546" s="138">
        <f>O546*H546</f>
        <v>0</v>
      </c>
      <c r="Q546" s="138">
        <v>0</v>
      </c>
      <c r="R546" s="138">
        <f>Q546*H546</f>
        <v>0</v>
      </c>
      <c r="S546" s="138">
        <v>0</v>
      </c>
      <c r="T546" s="138">
        <f>S546*H546</f>
        <v>0</v>
      </c>
      <c r="U546" s="331" t="s">
        <v>19</v>
      </c>
      <c r="V546" s="1" t="str">
        <f t="shared" si="6"/>
        <v/>
      </c>
      <c r="AR546" s="140" t="s">
        <v>254</v>
      </c>
      <c r="AT546" s="140" t="s">
        <v>154</v>
      </c>
      <c r="AU546" s="140" t="s">
        <v>88</v>
      </c>
      <c r="AY546" s="18" t="s">
        <v>151</v>
      </c>
      <c r="BE546" s="141">
        <f>IF(N546="základní",J546,0)</f>
        <v>0</v>
      </c>
      <c r="BF546" s="141">
        <f>IF(N546="snížená",J546,0)</f>
        <v>0</v>
      </c>
      <c r="BG546" s="141">
        <f>IF(N546="zákl. přenesená",J546,0)</f>
        <v>0</v>
      </c>
      <c r="BH546" s="141">
        <f>IF(N546="sníž. přenesená",J546,0)</f>
        <v>0</v>
      </c>
      <c r="BI546" s="141">
        <f>IF(N546="nulová",J546,0)</f>
        <v>0</v>
      </c>
      <c r="BJ546" s="18" t="s">
        <v>88</v>
      </c>
      <c r="BK546" s="141">
        <f>ROUND(I546*H546,2)</f>
        <v>0</v>
      </c>
      <c r="BL546" s="18" t="s">
        <v>254</v>
      </c>
      <c r="BM546" s="140" t="s">
        <v>812</v>
      </c>
    </row>
    <row r="547" spans="2:65" s="1" customFormat="1" ht="11.25" x14ac:dyDescent="0.2">
      <c r="B547" s="33"/>
      <c r="D547" s="142" t="s">
        <v>161</v>
      </c>
      <c r="F547" s="143" t="s">
        <v>813</v>
      </c>
      <c r="I547" s="144"/>
      <c r="L547" s="33"/>
      <c r="M547" s="145"/>
      <c r="U547" s="332"/>
      <c r="V547" s="1" t="str">
        <f t="shared" si="6"/>
        <v/>
      </c>
      <c r="AT547" s="18" t="s">
        <v>161</v>
      </c>
      <c r="AU547" s="18" t="s">
        <v>88</v>
      </c>
    </row>
    <row r="548" spans="2:65" s="11" customFormat="1" ht="22.9" customHeight="1" x14ac:dyDescent="0.2">
      <c r="B548" s="117"/>
      <c r="D548" s="118" t="s">
        <v>74</v>
      </c>
      <c r="E548" s="127" t="s">
        <v>814</v>
      </c>
      <c r="F548" s="127" t="s">
        <v>815</v>
      </c>
      <c r="I548" s="120"/>
      <c r="J548" s="128">
        <f>BK548</f>
        <v>0</v>
      </c>
      <c r="L548" s="117"/>
      <c r="M548" s="122"/>
      <c r="P548" s="123">
        <f>SUM(P549:P587)</f>
        <v>0</v>
      </c>
      <c r="R548" s="123">
        <f>SUM(R549:R587)</f>
        <v>0</v>
      </c>
      <c r="T548" s="123">
        <f>SUM(T549:T587)</f>
        <v>5.6000000000000001E-2</v>
      </c>
      <c r="U548" s="330"/>
      <c r="V548" s="1" t="str">
        <f t="shared" si="6"/>
        <v/>
      </c>
      <c r="AR548" s="118" t="s">
        <v>88</v>
      </c>
      <c r="AT548" s="125" t="s">
        <v>74</v>
      </c>
      <c r="AU548" s="125" t="s">
        <v>82</v>
      </c>
      <c r="AY548" s="118" t="s">
        <v>151</v>
      </c>
      <c r="BK548" s="126">
        <f>SUM(BK549:BK587)</f>
        <v>0</v>
      </c>
    </row>
    <row r="549" spans="2:65" s="1" customFormat="1" ht="16.5" customHeight="1" x14ac:dyDescent="0.2">
      <c r="B549" s="33"/>
      <c r="C549" s="129" t="s">
        <v>816</v>
      </c>
      <c r="D549" s="129" t="s">
        <v>154</v>
      </c>
      <c r="E549" s="130" t="s">
        <v>817</v>
      </c>
      <c r="F549" s="131" t="s">
        <v>818</v>
      </c>
      <c r="G549" s="132" t="s">
        <v>174</v>
      </c>
      <c r="H549" s="133">
        <v>2</v>
      </c>
      <c r="I549" s="134"/>
      <c r="J549" s="135">
        <f>ROUND(I549*H549,2)</f>
        <v>0</v>
      </c>
      <c r="K549" s="131" t="s">
        <v>158</v>
      </c>
      <c r="L549" s="33"/>
      <c r="M549" s="136" t="s">
        <v>19</v>
      </c>
      <c r="N549" s="137" t="s">
        <v>47</v>
      </c>
      <c r="P549" s="138">
        <f>O549*H549</f>
        <v>0</v>
      </c>
      <c r="Q549" s="138">
        <v>0</v>
      </c>
      <c r="R549" s="138">
        <f>Q549*H549</f>
        <v>0</v>
      </c>
      <c r="S549" s="138">
        <v>2.8000000000000001E-2</v>
      </c>
      <c r="T549" s="138">
        <f>S549*H549</f>
        <v>5.6000000000000001E-2</v>
      </c>
      <c r="U549" s="331" t="s">
        <v>19</v>
      </c>
      <c r="V549" s="1" t="str">
        <f t="shared" si="6"/>
        <v/>
      </c>
      <c r="AR549" s="140" t="s">
        <v>254</v>
      </c>
      <c r="AT549" s="140" t="s">
        <v>154</v>
      </c>
      <c r="AU549" s="140" t="s">
        <v>88</v>
      </c>
      <c r="AY549" s="18" t="s">
        <v>151</v>
      </c>
      <c r="BE549" s="141">
        <f>IF(N549="základní",J549,0)</f>
        <v>0</v>
      </c>
      <c r="BF549" s="141">
        <f>IF(N549="snížená",J549,0)</f>
        <v>0</v>
      </c>
      <c r="BG549" s="141">
        <f>IF(N549="zákl. přenesená",J549,0)</f>
        <v>0</v>
      </c>
      <c r="BH549" s="141">
        <f>IF(N549="sníž. přenesená",J549,0)</f>
        <v>0</v>
      </c>
      <c r="BI549" s="141">
        <f>IF(N549="nulová",J549,0)</f>
        <v>0</v>
      </c>
      <c r="BJ549" s="18" t="s">
        <v>88</v>
      </c>
      <c r="BK549" s="141">
        <f>ROUND(I549*H549,2)</f>
        <v>0</v>
      </c>
      <c r="BL549" s="18" t="s">
        <v>254</v>
      </c>
      <c r="BM549" s="140" t="s">
        <v>819</v>
      </c>
    </row>
    <row r="550" spans="2:65" s="1" customFormat="1" ht="11.25" x14ac:dyDescent="0.2">
      <c r="B550" s="33"/>
      <c r="D550" s="142" t="s">
        <v>161</v>
      </c>
      <c r="F550" s="143" t="s">
        <v>820</v>
      </c>
      <c r="I550" s="144"/>
      <c r="L550" s="33"/>
      <c r="M550" s="145"/>
      <c r="U550" s="332"/>
      <c r="V550" s="1" t="str">
        <f t="shared" si="6"/>
        <v/>
      </c>
      <c r="AT550" s="18" t="s">
        <v>161</v>
      </c>
      <c r="AU550" s="18" t="s">
        <v>88</v>
      </c>
    </row>
    <row r="551" spans="2:65" s="12" customFormat="1" ht="11.25" x14ac:dyDescent="0.2">
      <c r="B551" s="146"/>
      <c r="D551" s="147" t="s">
        <v>163</v>
      </c>
      <c r="E551" s="148" t="s">
        <v>19</v>
      </c>
      <c r="F551" s="149" t="s">
        <v>821</v>
      </c>
      <c r="H551" s="150">
        <v>2</v>
      </c>
      <c r="I551" s="151"/>
      <c r="L551" s="146"/>
      <c r="M551" s="152"/>
      <c r="U551" s="333"/>
      <c r="V551" s="1" t="str">
        <f t="shared" si="6"/>
        <v/>
      </c>
      <c r="AT551" s="148" t="s">
        <v>163</v>
      </c>
      <c r="AU551" s="148" t="s">
        <v>88</v>
      </c>
      <c r="AV551" s="12" t="s">
        <v>88</v>
      </c>
      <c r="AW551" s="12" t="s">
        <v>36</v>
      </c>
      <c r="AX551" s="12" t="s">
        <v>75</v>
      </c>
      <c r="AY551" s="148" t="s">
        <v>151</v>
      </c>
    </row>
    <row r="552" spans="2:65" s="13" customFormat="1" ht="11.25" x14ac:dyDescent="0.2">
      <c r="B552" s="153"/>
      <c r="D552" s="147" t="s">
        <v>163</v>
      </c>
      <c r="E552" s="154" t="s">
        <v>19</v>
      </c>
      <c r="F552" s="155" t="s">
        <v>166</v>
      </c>
      <c r="H552" s="156">
        <v>2</v>
      </c>
      <c r="I552" s="157"/>
      <c r="L552" s="153"/>
      <c r="M552" s="158"/>
      <c r="U552" s="334"/>
      <c r="V552" s="1" t="str">
        <f t="shared" si="6"/>
        <v/>
      </c>
      <c r="AT552" s="154" t="s">
        <v>163</v>
      </c>
      <c r="AU552" s="154" t="s">
        <v>88</v>
      </c>
      <c r="AV552" s="13" t="s">
        <v>159</v>
      </c>
      <c r="AW552" s="13" t="s">
        <v>36</v>
      </c>
      <c r="AX552" s="13" t="s">
        <v>82</v>
      </c>
      <c r="AY552" s="154" t="s">
        <v>151</v>
      </c>
    </row>
    <row r="553" spans="2:65" s="1" customFormat="1" ht="24.2" customHeight="1" x14ac:dyDescent="0.2">
      <c r="B553" s="33"/>
      <c r="C553" s="129" t="s">
        <v>822</v>
      </c>
      <c r="D553" s="129" t="s">
        <v>154</v>
      </c>
      <c r="E553" s="130" t="s">
        <v>823</v>
      </c>
      <c r="F553" s="131" t="s">
        <v>824</v>
      </c>
      <c r="G553" s="132" t="s">
        <v>174</v>
      </c>
      <c r="H553" s="133">
        <v>1</v>
      </c>
      <c r="I553" s="134"/>
      <c r="J553" s="135">
        <f>ROUND(I553*H553,2)</f>
        <v>0</v>
      </c>
      <c r="K553" s="131" t="s">
        <v>19</v>
      </c>
      <c r="L553" s="33"/>
      <c r="M553" s="136" t="s">
        <v>19</v>
      </c>
      <c r="N553" s="137" t="s">
        <v>47</v>
      </c>
      <c r="P553" s="138">
        <f>O553*H553</f>
        <v>0</v>
      </c>
      <c r="Q553" s="138">
        <v>0</v>
      </c>
      <c r="R553" s="138">
        <f>Q553*H553</f>
        <v>0</v>
      </c>
      <c r="S553" s="138">
        <v>0</v>
      </c>
      <c r="T553" s="138">
        <f>S553*H553</f>
        <v>0</v>
      </c>
      <c r="U553" s="331" t="s">
        <v>19</v>
      </c>
      <c r="V553" s="1" t="str">
        <f t="shared" si="6"/>
        <v/>
      </c>
      <c r="AR553" s="140" t="s">
        <v>254</v>
      </c>
      <c r="AT553" s="140" t="s">
        <v>154</v>
      </c>
      <c r="AU553" s="140" t="s">
        <v>88</v>
      </c>
      <c r="AY553" s="18" t="s">
        <v>151</v>
      </c>
      <c r="BE553" s="141">
        <f>IF(N553="základní",J553,0)</f>
        <v>0</v>
      </c>
      <c r="BF553" s="141">
        <f>IF(N553="snížená",J553,0)</f>
        <v>0</v>
      </c>
      <c r="BG553" s="141">
        <f>IF(N553="zákl. přenesená",J553,0)</f>
        <v>0</v>
      </c>
      <c r="BH553" s="141">
        <f>IF(N553="sníž. přenesená",J553,0)</f>
        <v>0</v>
      </c>
      <c r="BI553" s="141">
        <f>IF(N553="nulová",J553,0)</f>
        <v>0</v>
      </c>
      <c r="BJ553" s="18" t="s">
        <v>88</v>
      </c>
      <c r="BK553" s="141">
        <f>ROUND(I553*H553,2)</f>
        <v>0</v>
      </c>
      <c r="BL553" s="18" t="s">
        <v>254</v>
      </c>
      <c r="BM553" s="140" t="s">
        <v>825</v>
      </c>
    </row>
    <row r="554" spans="2:65" s="14" customFormat="1" ht="11.25" x14ac:dyDescent="0.2">
      <c r="B554" s="159"/>
      <c r="D554" s="147" t="s">
        <v>163</v>
      </c>
      <c r="E554" s="160" t="s">
        <v>19</v>
      </c>
      <c r="F554" s="161" t="s">
        <v>826</v>
      </c>
      <c r="H554" s="160" t="s">
        <v>19</v>
      </c>
      <c r="I554" s="162"/>
      <c r="L554" s="159"/>
      <c r="M554" s="163"/>
      <c r="U554" s="335"/>
      <c r="V554" s="1" t="str">
        <f t="shared" ref="V554:V617" si="7">IF(U554="investice",J554,"")</f>
        <v/>
      </c>
      <c r="AT554" s="160" t="s">
        <v>163</v>
      </c>
      <c r="AU554" s="160" t="s">
        <v>88</v>
      </c>
      <c r="AV554" s="14" t="s">
        <v>82</v>
      </c>
      <c r="AW554" s="14" t="s">
        <v>36</v>
      </c>
      <c r="AX554" s="14" t="s">
        <v>75</v>
      </c>
      <c r="AY554" s="160" t="s">
        <v>151</v>
      </c>
    </row>
    <row r="555" spans="2:65" s="12" customFormat="1" ht="11.25" x14ac:dyDescent="0.2">
      <c r="B555" s="146"/>
      <c r="D555" s="147" t="s">
        <v>163</v>
      </c>
      <c r="E555" s="148" t="s">
        <v>19</v>
      </c>
      <c r="F555" s="149" t="s">
        <v>827</v>
      </c>
      <c r="H555" s="150">
        <v>1</v>
      </c>
      <c r="I555" s="151"/>
      <c r="L555" s="146"/>
      <c r="M555" s="152"/>
      <c r="U555" s="333"/>
      <c r="V555" s="1" t="str">
        <f t="shared" si="7"/>
        <v/>
      </c>
      <c r="AT555" s="148" t="s">
        <v>163</v>
      </c>
      <c r="AU555" s="148" t="s">
        <v>88</v>
      </c>
      <c r="AV555" s="12" t="s">
        <v>88</v>
      </c>
      <c r="AW555" s="12" t="s">
        <v>36</v>
      </c>
      <c r="AX555" s="12" t="s">
        <v>75</v>
      </c>
      <c r="AY555" s="148" t="s">
        <v>151</v>
      </c>
    </row>
    <row r="556" spans="2:65" s="13" customFormat="1" ht="11.25" x14ac:dyDescent="0.2">
      <c r="B556" s="153"/>
      <c r="D556" s="147" t="s">
        <v>163</v>
      </c>
      <c r="E556" s="154" t="s">
        <v>19</v>
      </c>
      <c r="F556" s="155" t="s">
        <v>166</v>
      </c>
      <c r="H556" s="156">
        <v>1</v>
      </c>
      <c r="I556" s="157"/>
      <c r="L556" s="153"/>
      <c r="M556" s="158"/>
      <c r="U556" s="334"/>
      <c r="V556" s="1" t="str">
        <f t="shared" si="7"/>
        <v/>
      </c>
      <c r="AT556" s="154" t="s">
        <v>163</v>
      </c>
      <c r="AU556" s="154" t="s">
        <v>88</v>
      </c>
      <c r="AV556" s="13" t="s">
        <v>159</v>
      </c>
      <c r="AW556" s="13" t="s">
        <v>36</v>
      </c>
      <c r="AX556" s="13" t="s">
        <v>82</v>
      </c>
      <c r="AY556" s="154" t="s">
        <v>151</v>
      </c>
    </row>
    <row r="557" spans="2:65" s="1" customFormat="1" ht="24.2" customHeight="1" x14ac:dyDescent="0.2">
      <c r="B557" s="33"/>
      <c r="C557" s="129" t="s">
        <v>828</v>
      </c>
      <c r="D557" s="129" t="s">
        <v>154</v>
      </c>
      <c r="E557" s="130" t="s">
        <v>829</v>
      </c>
      <c r="F557" s="131" t="s">
        <v>824</v>
      </c>
      <c r="G557" s="132" t="s">
        <v>174</v>
      </c>
      <c r="H557" s="133">
        <v>2</v>
      </c>
      <c r="I557" s="134"/>
      <c r="J557" s="135">
        <f>ROUND(I557*H557,2)</f>
        <v>0</v>
      </c>
      <c r="K557" s="131" t="s">
        <v>19</v>
      </c>
      <c r="L557" s="33"/>
      <c r="M557" s="136" t="s">
        <v>19</v>
      </c>
      <c r="N557" s="137" t="s">
        <v>47</v>
      </c>
      <c r="P557" s="138">
        <f>O557*H557</f>
        <v>0</v>
      </c>
      <c r="Q557" s="138">
        <v>0</v>
      </c>
      <c r="R557" s="138">
        <f>Q557*H557</f>
        <v>0</v>
      </c>
      <c r="S557" s="138">
        <v>0</v>
      </c>
      <c r="T557" s="138">
        <f>S557*H557</f>
        <v>0</v>
      </c>
      <c r="U557" s="331" t="s">
        <v>19</v>
      </c>
      <c r="V557" s="1" t="str">
        <f t="shared" si="7"/>
        <v/>
      </c>
      <c r="AR557" s="140" t="s">
        <v>254</v>
      </c>
      <c r="AT557" s="140" t="s">
        <v>154</v>
      </c>
      <c r="AU557" s="140" t="s">
        <v>88</v>
      </c>
      <c r="AY557" s="18" t="s">
        <v>151</v>
      </c>
      <c r="BE557" s="141">
        <f>IF(N557="základní",J557,0)</f>
        <v>0</v>
      </c>
      <c r="BF557" s="141">
        <f>IF(N557="snížená",J557,0)</f>
        <v>0</v>
      </c>
      <c r="BG557" s="141">
        <f>IF(N557="zákl. přenesená",J557,0)</f>
        <v>0</v>
      </c>
      <c r="BH557" s="141">
        <f>IF(N557="sníž. přenesená",J557,0)</f>
        <v>0</v>
      </c>
      <c r="BI557" s="141">
        <f>IF(N557="nulová",J557,0)</f>
        <v>0</v>
      </c>
      <c r="BJ557" s="18" t="s">
        <v>88</v>
      </c>
      <c r="BK557" s="141">
        <f>ROUND(I557*H557,2)</f>
        <v>0</v>
      </c>
      <c r="BL557" s="18" t="s">
        <v>254</v>
      </c>
      <c r="BM557" s="140" t="s">
        <v>830</v>
      </c>
    </row>
    <row r="558" spans="2:65" s="14" customFormat="1" ht="11.25" x14ac:dyDescent="0.2">
      <c r="B558" s="159"/>
      <c r="D558" s="147" t="s">
        <v>163</v>
      </c>
      <c r="E558" s="160" t="s">
        <v>19</v>
      </c>
      <c r="F558" s="161" t="s">
        <v>826</v>
      </c>
      <c r="H558" s="160" t="s">
        <v>19</v>
      </c>
      <c r="I558" s="162"/>
      <c r="L558" s="159"/>
      <c r="M558" s="163"/>
      <c r="U558" s="335"/>
      <c r="V558" s="1" t="str">
        <f t="shared" si="7"/>
        <v/>
      </c>
      <c r="AT558" s="160" t="s">
        <v>163</v>
      </c>
      <c r="AU558" s="160" t="s">
        <v>88</v>
      </c>
      <c r="AV558" s="14" t="s">
        <v>82</v>
      </c>
      <c r="AW558" s="14" t="s">
        <v>36</v>
      </c>
      <c r="AX558" s="14" t="s">
        <v>75</v>
      </c>
      <c r="AY558" s="160" t="s">
        <v>151</v>
      </c>
    </row>
    <row r="559" spans="2:65" s="12" customFormat="1" ht="11.25" x14ac:dyDescent="0.2">
      <c r="B559" s="146"/>
      <c r="D559" s="147" t="s">
        <v>163</v>
      </c>
      <c r="E559" s="148" t="s">
        <v>19</v>
      </c>
      <c r="F559" s="149" t="s">
        <v>831</v>
      </c>
      <c r="H559" s="150">
        <v>2</v>
      </c>
      <c r="I559" s="151"/>
      <c r="L559" s="146"/>
      <c r="M559" s="152"/>
      <c r="U559" s="333"/>
      <c r="V559" s="1" t="str">
        <f t="shared" si="7"/>
        <v/>
      </c>
      <c r="AT559" s="148" t="s">
        <v>163</v>
      </c>
      <c r="AU559" s="148" t="s">
        <v>88</v>
      </c>
      <c r="AV559" s="12" t="s">
        <v>88</v>
      </c>
      <c r="AW559" s="12" t="s">
        <v>36</v>
      </c>
      <c r="AX559" s="12" t="s">
        <v>75</v>
      </c>
      <c r="AY559" s="148" t="s">
        <v>151</v>
      </c>
    </row>
    <row r="560" spans="2:65" s="13" customFormat="1" ht="11.25" x14ac:dyDescent="0.2">
      <c r="B560" s="153"/>
      <c r="D560" s="147" t="s">
        <v>163</v>
      </c>
      <c r="E560" s="154" t="s">
        <v>19</v>
      </c>
      <c r="F560" s="155" t="s">
        <v>166</v>
      </c>
      <c r="H560" s="156">
        <v>2</v>
      </c>
      <c r="I560" s="157"/>
      <c r="L560" s="153"/>
      <c r="M560" s="158"/>
      <c r="U560" s="334"/>
      <c r="V560" s="1" t="str">
        <f t="shared" si="7"/>
        <v/>
      </c>
      <c r="AT560" s="154" t="s">
        <v>163</v>
      </c>
      <c r="AU560" s="154" t="s">
        <v>88</v>
      </c>
      <c r="AV560" s="13" t="s">
        <v>159</v>
      </c>
      <c r="AW560" s="13" t="s">
        <v>36</v>
      </c>
      <c r="AX560" s="13" t="s">
        <v>82</v>
      </c>
      <c r="AY560" s="154" t="s">
        <v>151</v>
      </c>
    </row>
    <row r="561" spans="2:65" s="1" customFormat="1" ht="24.2" customHeight="1" x14ac:dyDescent="0.2">
      <c r="B561" s="33"/>
      <c r="C561" s="129" t="s">
        <v>832</v>
      </c>
      <c r="D561" s="129" t="s">
        <v>154</v>
      </c>
      <c r="E561" s="130" t="s">
        <v>833</v>
      </c>
      <c r="F561" s="131" t="s">
        <v>834</v>
      </c>
      <c r="G561" s="132" t="s">
        <v>174</v>
      </c>
      <c r="H561" s="133">
        <v>1</v>
      </c>
      <c r="I561" s="134"/>
      <c r="J561" s="135">
        <f>ROUND(I561*H561,2)</f>
        <v>0</v>
      </c>
      <c r="K561" s="131" t="s">
        <v>19</v>
      </c>
      <c r="L561" s="33"/>
      <c r="M561" s="136" t="s">
        <v>19</v>
      </c>
      <c r="N561" s="137" t="s">
        <v>47</v>
      </c>
      <c r="P561" s="138">
        <f>O561*H561</f>
        <v>0</v>
      </c>
      <c r="Q561" s="138">
        <v>0</v>
      </c>
      <c r="R561" s="138">
        <f>Q561*H561</f>
        <v>0</v>
      </c>
      <c r="S561" s="138">
        <v>0</v>
      </c>
      <c r="T561" s="138">
        <f>S561*H561</f>
        <v>0</v>
      </c>
      <c r="U561" s="331" t="s">
        <v>439</v>
      </c>
      <c r="V561" s="1">
        <f t="shared" si="7"/>
        <v>0</v>
      </c>
      <c r="AR561" s="140" t="s">
        <v>254</v>
      </c>
      <c r="AT561" s="140" t="s">
        <v>154</v>
      </c>
      <c r="AU561" s="140" t="s">
        <v>88</v>
      </c>
      <c r="AY561" s="18" t="s">
        <v>151</v>
      </c>
      <c r="BE561" s="141">
        <f>IF(N561="základní",J561,0)</f>
        <v>0</v>
      </c>
      <c r="BF561" s="141">
        <f>IF(N561="snížená",J561,0)</f>
        <v>0</v>
      </c>
      <c r="BG561" s="141">
        <f>IF(N561="zákl. přenesená",J561,0)</f>
        <v>0</v>
      </c>
      <c r="BH561" s="141">
        <f>IF(N561="sníž. přenesená",J561,0)</f>
        <v>0</v>
      </c>
      <c r="BI561" s="141">
        <f>IF(N561="nulová",J561,0)</f>
        <v>0</v>
      </c>
      <c r="BJ561" s="18" t="s">
        <v>88</v>
      </c>
      <c r="BK561" s="141">
        <f>ROUND(I561*H561,2)</f>
        <v>0</v>
      </c>
      <c r="BL561" s="18" t="s">
        <v>254</v>
      </c>
      <c r="BM561" s="140" t="s">
        <v>835</v>
      </c>
    </row>
    <row r="562" spans="2:65" s="14" customFormat="1" ht="11.25" x14ac:dyDescent="0.2">
      <c r="B562" s="159"/>
      <c r="D562" s="147" t="s">
        <v>163</v>
      </c>
      <c r="E562" s="160" t="s">
        <v>19</v>
      </c>
      <c r="F562" s="161" t="s">
        <v>826</v>
      </c>
      <c r="H562" s="160" t="s">
        <v>19</v>
      </c>
      <c r="I562" s="162"/>
      <c r="L562" s="159"/>
      <c r="M562" s="163"/>
      <c r="U562" s="335"/>
      <c r="V562" s="1" t="str">
        <f t="shared" si="7"/>
        <v/>
      </c>
      <c r="AT562" s="160" t="s">
        <v>163</v>
      </c>
      <c r="AU562" s="160" t="s">
        <v>88</v>
      </c>
      <c r="AV562" s="14" t="s">
        <v>82</v>
      </c>
      <c r="AW562" s="14" t="s">
        <v>36</v>
      </c>
      <c r="AX562" s="14" t="s">
        <v>75</v>
      </c>
      <c r="AY562" s="160" t="s">
        <v>151</v>
      </c>
    </row>
    <row r="563" spans="2:65" s="12" customFormat="1" ht="11.25" x14ac:dyDescent="0.2">
      <c r="B563" s="146"/>
      <c r="D563" s="147" t="s">
        <v>163</v>
      </c>
      <c r="E563" s="148" t="s">
        <v>19</v>
      </c>
      <c r="F563" s="149" t="s">
        <v>836</v>
      </c>
      <c r="H563" s="150">
        <v>1</v>
      </c>
      <c r="I563" s="151"/>
      <c r="L563" s="146"/>
      <c r="M563" s="152"/>
      <c r="U563" s="333"/>
      <c r="V563" s="1" t="str">
        <f t="shared" si="7"/>
        <v/>
      </c>
      <c r="AT563" s="148" t="s">
        <v>163</v>
      </c>
      <c r="AU563" s="148" t="s">
        <v>88</v>
      </c>
      <c r="AV563" s="12" t="s">
        <v>88</v>
      </c>
      <c r="AW563" s="12" t="s">
        <v>36</v>
      </c>
      <c r="AX563" s="12" t="s">
        <v>75</v>
      </c>
      <c r="AY563" s="148" t="s">
        <v>151</v>
      </c>
    </row>
    <row r="564" spans="2:65" s="13" customFormat="1" ht="11.25" x14ac:dyDescent="0.2">
      <c r="B564" s="153"/>
      <c r="D564" s="147" t="s">
        <v>163</v>
      </c>
      <c r="E564" s="154" t="s">
        <v>19</v>
      </c>
      <c r="F564" s="155" t="s">
        <v>166</v>
      </c>
      <c r="H564" s="156">
        <v>1</v>
      </c>
      <c r="I564" s="157"/>
      <c r="L564" s="153"/>
      <c r="M564" s="158"/>
      <c r="U564" s="334"/>
      <c r="V564" s="1" t="str">
        <f t="shared" si="7"/>
        <v/>
      </c>
      <c r="AT564" s="154" t="s">
        <v>163</v>
      </c>
      <c r="AU564" s="154" t="s">
        <v>88</v>
      </c>
      <c r="AV564" s="13" t="s">
        <v>159</v>
      </c>
      <c r="AW564" s="13" t="s">
        <v>36</v>
      </c>
      <c r="AX564" s="13" t="s">
        <v>82</v>
      </c>
      <c r="AY564" s="154" t="s">
        <v>151</v>
      </c>
    </row>
    <row r="565" spans="2:65" s="1" customFormat="1" ht="24.2" customHeight="1" x14ac:dyDescent="0.2">
      <c r="B565" s="33"/>
      <c r="C565" s="129" t="s">
        <v>837</v>
      </c>
      <c r="D565" s="129" t="s">
        <v>154</v>
      </c>
      <c r="E565" s="130" t="s">
        <v>838</v>
      </c>
      <c r="F565" s="131" t="s">
        <v>839</v>
      </c>
      <c r="G565" s="132" t="s">
        <v>174</v>
      </c>
      <c r="H565" s="133">
        <v>1</v>
      </c>
      <c r="I565" s="134"/>
      <c r="J565" s="135">
        <f>ROUND(I565*H565,2)</f>
        <v>0</v>
      </c>
      <c r="K565" s="131" t="s">
        <v>19</v>
      </c>
      <c r="L565" s="33"/>
      <c r="M565" s="136" t="s">
        <v>19</v>
      </c>
      <c r="N565" s="137" t="s">
        <v>47</v>
      </c>
      <c r="P565" s="138">
        <f>O565*H565</f>
        <v>0</v>
      </c>
      <c r="Q565" s="138">
        <v>0</v>
      </c>
      <c r="R565" s="138">
        <f>Q565*H565</f>
        <v>0</v>
      </c>
      <c r="S565" s="138">
        <v>0</v>
      </c>
      <c r="T565" s="138">
        <f>S565*H565</f>
        <v>0</v>
      </c>
      <c r="U565" s="331" t="s">
        <v>19</v>
      </c>
      <c r="V565" s="1" t="str">
        <f t="shared" si="7"/>
        <v/>
      </c>
      <c r="AR565" s="140" t="s">
        <v>254</v>
      </c>
      <c r="AT565" s="140" t="s">
        <v>154</v>
      </c>
      <c r="AU565" s="140" t="s">
        <v>88</v>
      </c>
      <c r="AY565" s="18" t="s">
        <v>151</v>
      </c>
      <c r="BE565" s="141">
        <f>IF(N565="základní",J565,0)</f>
        <v>0</v>
      </c>
      <c r="BF565" s="141">
        <f>IF(N565="snížená",J565,0)</f>
        <v>0</v>
      </c>
      <c r="BG565" s="141">
        <f>IF(N565="zákl. přenesená",J565,0)</f>
        <v>0</v>
      </c>
      <c r="BH565" s="141">
        <f>IF(N565="sníž. přenesená",J565,0)</f>
        <v>0</v>
      </c>
      <c r="BI565" s="141">
        <f>IF(N565="nulová",J565,0)</f>
        <v>0</v>
      </c>
      <c r="BJ565" s="18" t="s">
        <v>88</v>
      </c>
      <c r="BK565" s="141">
        <f>ROUND(I565*H565,2)</f>
        <v>0</v>
      </c>
      <c r="BL565" s="18" t="s">
        <v>254</v>
      </c>
      <c r="BM565" s="140" t="s">
        <v>840</v>
      </c>
    </row>
    <row r="566" spans="2:65" s="14" customFormat="1" ht="11.25" x14ac:dyDescent="0.2">
      <c r="B566" s="159"/>
      <c r="D566" s="147" t="s">
        <v>163</v>
      </c>
      <c r="E566" s="160" t="s">
        <v>19</v>
      </c>
      <c r="F566" s="161" t="s">
        <v>826</v>
      </c>
      <c r="H566" s="160" t="s">
        <v>19</v>
      </c>
      <c r="I566" s="162"/>
      <c r="L566" s="159"/>
      <c r="M566" s="163"/>
      <c r="U566" s="335"/>
      <c r="V566" s="1" t="str">
        <f t="shared" si="7"/>
        <v/>
      </c>
      <c r="AT566" s="160" t="s">
        <v>163</v>
      </c>
      <c r="AU566" s="160" t="s">
        <v>88</v>
      </c>
      <c r="AV566" s="14" t="s">
        <v>82</v>
      </c>
      <c r="AW566" s="14" t="s">
        <v>36</v>
      </c>
      <c r="AX566" s="14" t="s">
        <v>75</v>
      </c>
      <c r="AY566" s="160" t="s">
        <v>151</v>
      </c>
    </row>
    <row r="567" spans="2:65" s="12" customFormat="1" ht="11.25" x14ac:dyDescent="0.2">
      <c r="B567" s="146"/>
      <c r="D567" s="147" t="s">
        <v>163</v>
      </c>
      <c r="E567" s="148" t="s">
        <v>19</v>
      </c>
      <c r="F567" s="149" t="s">
        <v>841</v>
      </c>
      <c r="H567" s="150">
        <v>1</v>
      </c>
      <c r="I567" s="151"/>
      <c r="L567" s="146"/>
      <c r="M567" s="152"/>
      <c r="U567" s="333"/>
      <c r="V567" s="1" t="str">
        <f t="shared" si="7"/>
        <v/>
      </c>
      <c r="AT567" s="148" t="s">
        <v>163</v>
      </c>
      <c r="AU567" s="148" t="s">
        <v>88</v>
      </c>
      <c r="AV567" s="12" t="s">
        <v>88</v>
      </c>
      <c r="AW567" s="12" t="s">
        <v>36</v>
      </c>
      <c r="AX567" s="12" t="s">
        <v>75</v>
      </c>
      <c r="AY567" s="148" t="s">
        <v>151</v>
      </c>
    </row>
    <row r="568" spans="2:65" s="13" customFormat="1" ht="11.25" x14ac:dyDescent="0.2">
      <c r="B568" s="153"/>
      <c r="D568" s="147" t="s">
        <v>163</v>
      </c>
      <c r="E568" s="154" t="s">
        <v>19</v>
      </c>
      <c r="F568" s="155" t="s">
        <v>166</v>
      </c>
      <c r="H568" s="156">
        <v>1</v>
      </c>
      <c r="I568" s="157"/>
      <c r="L568" s="153"/>
      <c r="M568" s="158"/>
      <c r="U568" s="334"/>
      <c r="V568" s="1" t="str">
        <f t="shared" si="7"/>
        <v/>
      </c>
      <c r="AT568" s="154" t="s">
        <v>163</v>
      </c>
      <c r="AU568" s="154" t="s">
        <v>88</v>
      </c>
      <c r="AV568" s="13" t="s">
        <v>159</v>
      </c>
      <c r="AW568" s="13" t="s">
        <v>36</v>
      </c>
      <c r="AX568" s="13" t="s">
        <v>82</v>
      </c>
      <c r="AY568" s="154" t="s">
        <v>151</v>
      </c>
    </row>
    <row r="569" spans="2:65" s="1" customFormat="1" ht="16.5" customHeight="1" x14ac:dyDescent="0.2">
      <c r="B569" s="33"/>
      <c r="C569" s="129" t="s">
        <v>842</v>
      </c>
      <c r="D569" s="129" t="s">
        <v>154</v>
      </c>
      <c r="E569" s="130" t="s">
        <v>843</v>
      </c>
      <c r="F569" s="131" t="s">
        <v>844</v>
      </c>
      <c r="G569" s="132" t="s">
        <v>174</v>
      </c>
      <c r="H569" s="133">
        <v>1</v>
      </c>
      <c r="I569" s="134"/>
      <c r="J569" s="135">
        <f>ROUND(I569*H569,2)</f>
        <v>0</v>
      </c>
      <c r="K569" s="131" t="s">
        <v>19</v>
      </c>
      <c r="L569" s="33"/>
      <c r="M569" s="136" t="s">
        <v>19</v>
      </c>
      <c r="N569" s="137" t="s">
        <v>47</v>
      </c>
      <c r="P569" s="138">
        <f>O569*H569</f>
        <v>0</v>
      </c>
      <c r="Q569" s="138">
        <v>0</v>
      </c>
      <c r="R569" s="138">
        <f>Q569*H569</f>
        <v>0</v>
      </c>
      <c r="S569" s="138">
        <v>0</v>
      </c>
      <c r="T569" s="138">
        <f>S569*H569</f>
        <v>0</v>
      </c>
      <c r="U569" s="331" t="s">
        <v>19</v>
      </c>
      <c r="V569" s="1" t="str">
        <f t="shared" si="7"/>
        <v/>
      </c>
      <c r="AR569" s="140" t="s">
        <v>254</v>
      </c>
      <c r="AT569" s="140" t="s">
        <v>154</v>
      </c>
      <c r="AU569" s="140" t="s">
        <v>88</v>
      </c>
      <c r="AY569" s="18" t="s">
        <v>151</v>
      </c>
      <c r="BE569" s="141">
        <f>IF(N569="základní",J569,0)</f>
        <v>0</v>
      </c>
      <c r="BF569" s="141">
        <f>IF(N569="snížená",J569,0)</f>
        <v>0</v>
      </c>
      <c r="BG569" s="141">
        <f>IF(N569="zákl. přenesená",J569,0)</f>
        <v>0</v>
      </c>
      <c r="BH569" s="141">
        <f>IF(N569="sníž. přenesená",J569,0)</f>
        <v>0</v>
      </c>
      <c r="BI569" s="141">
        <f>IF(N569="nulová",J569,0)</f>
        <v>0</v>
      </c>
      <c r="BJ569" s="18" t="s">
        <v>88</v>
      </c>
      <c r="BK569" s="141">
        <f>ROUND(I569*H569,2)</f>
        <v>0</v>
      </c>
      <c r="BL569" s="18" t="s">
        <v>254</v>
      </c>
      <c r="BM569" s="140" t="s">
        <v>845</v>
      </c>
    </row>
    <row r="570" spans="2:65" s="14" customFormat="1" ht="11.25" x14ac:dyDescent="0.2">
      <c r="B570" s="159"/>
      <c r="D570" s="147" t="s">
        <v>163</v>
      </c>
      <c r="E570" s="160" t="s">
        <v>19</v>
      </c>
      <c r="F570" s="161" t="s">
        <v>826</v>
      </c>
      <c r="H570" s="160" t="s">
        <v>19</v>
      </c>
      <c r="I570" s="162"/>
      <c r="L570" s="159"/>
      <c r="M570" s="163"/>
      <c r="U570" s="335"/>
      <c r="V570" s="1" t="str">
        <f t="shared" si="7"/>
        <v/>
      </c>
      <c r="AT570" s="160" t="s">
        <v>163</v>
      </c>
      <c r="AU570" s="160" t="s">
        <v>88</v>
      </c>
      <c r="AV570" s="14" t="s">
        <v>82</v>
      </c>
      <c r="AW570" s="14" t="s">
        <v>36</v>
      </c>
      <c r="AX570" s="14" t="s">
        <v>75</v>
      </c>
      <c r="AY570" s="160" t="s">
        <v>151</v>
      </c>
    </row>
    <row r="571" spans="2:65" s="12" customFormat="1" ht="11.25" x14ac:dyDescent="0.2">
      <c r="B571" s="146"/>
      <c r="D571" s="147" t="s">
        <v>163</v>
      </c>
      <c r="E571" s="148" t="s">
        <v>19</v>
      </c>
      <c r="F571" s="149" t="s">
        <v>846</v>
      </c>
      <c r="H571" s="150">
        <v>1</v>
      </c>
      <c r="I571" s="151"/>
      <c r="L571" s="146"/>
      <c r="M571" s="152"/>
      <c r="U571" s="333"/>
      <c r="V571" s="1" t="str">
        <f t="shared" si="7"/>
        <v/>
      </c>
      <c r="AT571" s="148" t="s">
        <v>163</v>
      </c>
      <c r="AU571" s="148" t="s">
        <v>88</v>
      </c>
      <c r="AV571" s="12" t="s">
        <v>88</v>
      </c>
      <c r="AW571" s="12" t="s">
        <v>36</v>
      </c>
      <c r="AX571" s="12" t="s">
        <v>75</v>
      </c>
      <c r="AY571" s="148" t="s">
        <v>151</v>
      </c>
    </row>
    <row r="572" spans="2:65" s="13" customFormat="1" ht="11.25" x14ac:dyDescent="0.2">
      <c r="B572" s="153"/>
      <c r="D572" s="147" t="s">
        <v>163</v>
      </c>
      <c r="E572" s="154" t="s">
        <v>19</v>
      </c>
      <c r="F572" s="155" t="s">
        <v>166</v>
      </c>
      <c r="H572" s="156">
        <v>1</v>
      </c>
      <c r="I572" s="157"/>
      <c r="L572" s="153"/>
      <c r="M572" s="158"/>
      <c r="U572" s="334"/>
      <c r="V572" s="1" t="str">
        <f t="shared" si="7"/>
        <v/>
      </c>
      <c r="AT572" s="154" t="s">
        <v>163</v>
      </c>
      <c r="AU572" s="154" t="s">
        <v>88</v>
      </c>
      <c r="AV572" s="13" t="s">
        <v>159</v>
      </c>
      <c r="AW572" s="13" t="s">
        <v>36</v>
      </c>
      <c r="AX572" s="13" t="s">
        <v>82</v>
      </c>
      <c r="AY572" s="154" t="s">
        <v>151</v>
      </c>
    </row>
    <row r="573" spans="2:65" s="1" customFormat="1" ht="24.2" customHeight="1" x14ac:dyDescent="0.2">
      <c r="B573" s="33"/>
      <c r="C573" s="129" t="s">
        <v>847</v>
      </c>
      <c r="D573" s="129" t="s">
        <v>154</v>
      </c>
      <c r="E573" s="130" t="s">
        <v>848</v>
      </c>
      <c r="F573" s="131" t="s">
        <v>849</v>
      </c>
      <c r="G573" s="132" t="s">
        <v>174</v>
      </c>
      <c r="H573" s="133">
        <v>1</v>
      </c>
      <c r="I573" s="134"/>
      <c r="J573" s="135">
        <f>ROUND(I573*H573,2)</f>
        <v>0</v>
      </c>
      <c r="K573" s="131" t="s">
        <v>19</v>
      </c>
      <c r="L573" s="33"/>
      <c r="M573" s="136" t="s">
        <v>19</v>
      </c>
      <c r="N573" s="137" t="s">
        <v>47</v>
      </c>
      <c r="P573" s="138">
        <f>O573*H573</f>
        <v>0</v>
      </c>
      <c r="Q573" s="138">
        <v>0</v>
      </c>
      <c r="R573" s="138">
        <f>Q573*H573</f>
        <v>0</v>
      </c>
      <c r="S573" s="138">
        <v>0</v>
      </c>
      <c r="T573" s="138">
        <f>S573*H573</f>
        <v>0</v>
      </c>
      <c r="U573" s="331" t="s">
        <v>439</v>
      </c>
      <c r="V573" s="1">
        <f t="shared" si="7"/>
        <v>0</v>
      </c>
      <c r="AR573" s="140" t="s">
        <v>254</v>
      </c>
      <c r="AT573" s="140" t="s">
        <v>154</v>
      </c>
      <c r="AU573" s="140" t="s">
        <v>88</v>
      </c>
      <c r="AY573" s="18" t="s">
        <v>151</v>
      </c>
      <c r="BE573" s="141">
        <f>IF(N573="základní",J573,0)</f>
        <v>0</v>
      </c>
      <c r="BF573" s="141">
        <f>IF(N573="snížená",J573,0)</f>
        <v>0</v>
      </c>
      <c r="BG573" s="141">
        <f>IF(N573="zákl. přenesená",J573,0)</f>
        <v>0</v>
      </c>
      <c r="BH573" s="141">
        <f>IF(N573="sníž. přenesená",J573,0)</f>
        <v>0</v>
      </c>
      <c r="BI573" s="141">
        <f>IF(N573="nulová",J573,0)</f>
        <v>0</v>
      </c>
      <c r="BJ573" s="18" t="s">
        <v>88</v>
      </c>
      <c r="BK573" s="141">
        <f>ROUND(I573*H573,2)</f>
        <v>0</v>
      </c>
      <c r="BL573" s="18" t="s">
        <v>254</v>
      </c>
      <c r="BM573" s="140" t="s">
        <v>850</v>
      </c>
    </row>
    <row r="574" spans="2:65" s="14" customFormat="1" ht="11.25" x14ac:dyDescent="0.2">
      <c r="B574" s="159"/>
      <c r="D574" s="147" t="s">
        <v>163</v>
      </c>
      <c r="E574" s="160" t="s">
        <v>19</v>
      </c>
      <c r="F574" s="161" t="s">
        <v>826</v>
      </c>
      <c r="H574" s="160" t="s">
        <v>19</v>
      </c>
      <c r="I574" s="162"/>
      <c r="L574" s="159"/>
      <c r="M574" s="163"/>
      <c r="U574" s="335"/>
      <c r="V574" s="1" t="str">
        <f t="shared" si="7"/>
        <v/>
      </c>
      <c r="AT574" s="160" t="s">
        <v>163</v>
      </c>
      <c r="AU574" s="160" t="s">
        <v>88</v>
      </c>
      <c r="AV574" s="14" t="s">
        <v>82</v>
      </c>
      <c r="AW574" s="14" t="s">
        <v>36</v>
      </c>
      <c r="AX574" s="14" t="s">
        <v>75</v>
      </c>
      <c r="AY574" s="160" t="s">
        <v>151</v>
      </c>
    </row>
    <row r="575" spans="2:65" s="12" customFormat="1" ht="11.25" x14ac:dyDescent="0.2">
      <c r="B575" s="146"/>
      <c r="D575" s="147" t="s">
        <v>163</v>
      </c>
      <c r="E575" s="148" t="s">
        <v>19</v>
      </c>
      <c r="F575" s="149" t="s">
        <v>851</v>
      </c>
      <c r="H575" s="150">
        <v>1</v>
      </c>
      <c r="I575" s="151"/>
      <c r="L575" s="146"/>
      <c r="M575" s="152"/>
      <c r="U575" s="333"/>
      <c r="V575" s="1" t="str">
        <f t="shared" si="7"/>
        <v/>
      </c>
      <c r="AT575" s="148" t="s">
        <v>163</v>
      </c>
      <c r="AU575" s="148" t="s">
        <v>88</v>
      </c>
      <c r="AV575" s="12" t="s">
        <v>88</v>
      </c>
      <c r="AW575" s="12" t="s">
        <v>36</v>
      </c>
      <c r="AX575" s="12" t="s">
        <v>75</v>
      </c>
      <c r="AY575" s="148" t="s">
        <v>151</v>
      </c>
    </row>
    <row r="576" spans="2:65" s="13" customFormat="1" ht="11.25" x14ac:dyDescent="0.2">
      <c r="B576" s="153"/>
      <c r="D576" s="147" t="s">
        <v>163</v>
      </c>
      <c r="E576" s="154" t="s">
        <v>19</v>
      </c>
      <c r="F576" s="155" t="s">
        <v>166</v>
      </c>
      <c r="H576" s="156">
        <v>1</v>
      </c>
      <c r="I576" s="157"/>
      <c r="L576" s="153"/>
      <c r="M576" s="158"/>
      <c r="U576" s="334"/>
      <c r="V576" s="1" t="str">
        <f t="shared" si="7"/>
        <v/>
      </c>
      <c r="AT576" s="154" t="s">
        <v>163</v>
      </c>
      <c r="AU576" s="154" t="s">
        <v>88</v>
      </c>
      <c r="AV576" s="13" t="s">
        <v>159</v>
      </c>
      <c r="AW576" s="13" t="s">
        <v>36</v>
      </c>
      <c r="AX576" s="13" t="s">
        <v>82</v>
      </c>
      <c r="AY576" s="154" t="s">
        <v>151</v>
      </c>
    </row>
    <row r="577" spans="2:65" s="1" customFormat="1" ht="21.75" customHeight="1" x14ac:dyDescent="0.2">
      <c r="B577" s="33"/>
      <c r="C577" s="129" t="s">
        <v>852</v>
      </c>
      <c r="D577" s="129" t="s">
        <v>154</v>
      </c>
      <c r="E577" s="130" t="s">
        <v>853</v>
      </c>
      <c r="F577" s="131" t="s">
        <v>854</v>
      </c>
      <c r="G577" s="132" t="s">
        <v>329</v>
      </c>
      <c r="H577" s="133">
        <v>1</v>
      </c>
      <c r="I577" s="134"/>
      <c r="J577" s="135">
        <f>ROUND(I577*H577,2)</f>
        <v>0</v>
      </c>
      <c r="K577" s="131" t="s">
        <v>19</v>
      </c>
      <c r="L577" s="33"/>
      <c r="M577" s="136" t="s">
        <v>19</v>
      </c>
      <c r="N577" s="137" t="s">
        <v>47</v>
      </c>
      <c r="P577" s="138">
        <f>O577*H577</f>
        <v>0</v>
      </c>
      <c r="Q577" s="138">
        <v>0</v>
      </c>
      <c r="R577" s="138">
        <f>Q577*H577</f>
        <v>0</v>
      </c>
      <c r="S577" s="138">
        <v>0</v>
      </c>
      <c r="T577" s="138">
        <f>S577*H577</f>
        <v>0</v>
      </c>
      <c r="U577" s="331" t="s">
        <v>19</v>
      </c>
      <c r="V577" s="1" t="str">
        <f t="shared" si="7"/>
        <v/>
      </c>
      <c r="AR577" s="140" t="s">
        <v>254</v>
      </c>
      <c r="AT577" s="140" t="s">
        <v>154</v>
      </c>
      <c r="AU577" s="140" t="s">
        <v>88</v>
      </c>
      <c r="AY577" s="18" t="s">
        <v>151</v>
      </c>
      <c r="BE577" s="141">
        <f>IF(N577="základní",J577,0)</f>
        <v>0</v>
      </c>
      <c r="BF577" s="141">
        <f>IF(N577="snížená",J577,0)</f>
        <v>0</v>
      </c>
      <c r="BG577" s="141">
        <f>IF(N577="zákl. přenesená",J577,0)</f>
        <v>0</v>
      </c>
      <c r="BH577" s="141">
        <f>IF(N577="sníž. přenesená",J577,0)</f>
        <v>0</v>
      </c>
      <c r="BI577" s="141">
        <f>IF(N577="nulová",J577,0)</f>
        <v>0</v>
      </c>
      <c r="BJ577" s="18" t="s">
        <v>88</v>
      </c>
      <c r="BK577" s="141">
        <f>ROUND(I577*H577,2)</f>
        <v>0</v>
      </c>
      <c r="BL577" s="18" t="s">
        <v>254</v>
      </c>
      <c r="BM577" s="140" t="s">
        <v>855</v>
      </c>
    </row>
    <row r="578" spans="2:65" s="14" customFormat="1" ht="11.25" x14ac:dyDescent="0.2">
      <c r="B578" s="159"/>
      <c r="D578" s="147" t="s">
        <v>163</v>
      </c>
      <c r="E578" s="160" t="s">
        <v>19</v>
      </c>
      <c r="F578" s="161" t="s">
        <v>856</v>
      </c>
      <c r="H578" s="160" t="s">
        <v>19</v>
      </c>
      <c r="I578" s="162"/>
      <c r="L578" s="159"/>
      <c r="M578" s="163"/>
      <c r="U578" s="335"/>
      <c r="V578" s="1" t="str">
        <f t="shared" si="7"/>
        <v/>
      </c>
      <c r="AT578" s="160" t="s">
        <v>163</v>
      </c>
      <c r="AU578" s="160" t="s">
        <v>88</v>
      </c>
      <c r="AV578" s="14" t="s">
        <v>82</v>
      </c>
      <c r="AW578" s="14" t="s">
        <v>36</v>
      </c>
      <c r="AX578" s="14" t="s">
        <v>75</v>
      </c>
      <c r="AY578" s="160" t="s">
        <v>151</v>
      </c>
    </row>
    <row r="579" spans="2:65" s="12" customFormat="1" ht="11.25" x14ac:dyDescent="0.2">
      <c r="B579" s="146"/>
      <c r="D579" s="147" t="s">
        <v>163</v>
      </c>
      <c r="E579" s="148" t="s">
        <v>19</v>
      </c>
      <c r="F579" s="149" t="s">
        <v>857</v>
      </c>
      <c r="H579" s="150">
        <v>1</v>
      </c>
      <c r="I579" s="151"/>
      <c r="L579" s="146"/>
      <c r="M579" s="152"/>
      <c r="U579" s="333"/>
      <c r="V579" s="1" t="str">
        <f t="shared" si="7"/>
        <v/>
      </c>
      <c r="AT579" s="148" t="s">
        <v>163</v>
      </c>
      <c r="AU579" s="148" t="s">
        <v>88</v>
      </c>
      <c r="AV579" s="12" t="s">
        <v>88</v>
      </c>
      <c r="AW579" s="12" t="s">
        <v>36</v>
      </c>
      <c r="AX579" s="12" t="s">
        <v>75</v>
      </c>
      <c r="AY579" s="148" t="s">
        <v>151</v>
      </c>
    </row>
    <row r="580" spans="2:65" s="13" customFormat="1" ht="11.25" x14ac:dyDescent="0.2">
      <c r="B580" s="153"/>
      <c r="D580" s="147" t="s">
        <v>163</v>
      </c>
      <c r="E580" s="154" t="s">
        <v>19</v>
      </c>
      <c r="F580" s="155" t="s">
        <v>166</v>
      </c>
      <c r="H580" s="156">
        <v>1</v>
      </c>
      <c r="I580" s="157"/>
      <c r="L580" s="153"/>
      <c r="M580" s="158"/>
      <c r="U580" s="334"/>
      <c r="V580" s="1" t="str">
        <f t="shared" si="7"/>
        <v/>
      </c>
      <c r="AT580" s="154" t="s">
        <v>163</v>
      </c>
      <c r="AU580" s="154" t="s">
        <v>88</v>
      </c>
      <c r="AV580" s="13" t="s">
        <v>159</v>
      </c>
      <c r="AW580" s="13" t="s">
        <v>36</v>
      </c>
      <c r="AX580" s="13" t="s">
        <v>82</v>
      </c>
      <c r="AY580" s="154" t="s">
        <v>151</v>
      </c>
    </row>
    <row r="581" spans="2:65" s="1" customFormat="1" ht="16.5" customHeight="1" x14ac:dyDescent="0.2">
      <c r="B581" s="33"/>
      <c r="C581" s="129" t="s">
        <v>858</v>
      </c>
      <c r="D581" s="129" t="s">
        <v>154</v>
      </c>
      <c r="E581" s="130" t="s">
        <v>859</v>
      </c>
      <c r="F581" s="131" t="s">
        <v>860</v>
      </c>
      <c r="G581" s="132" t="s">
        <v>329</v>
      </c>
      <c r="H581" s="133">
        <v>1</v>
      </c>
      <c r="I581" s="134"/>
      <c r="J581" s="135">
        <f>ROUND(I581*H581,2)</f>
        <v>0</v>
      </c>
      <c r="K581" s="131" t="s">
        <v>19</v>
      </c>
      <c r="L581" s="33"/>
      <c r="M581" s="136" t="s">
        <v>19</v>
      </c>
      <c r="N581" s="137" t="s">
        <v>47</v>
      </c>
      <c r="P581" s="138">
        <f>O581*H581</f>
        <v>0</v>
      </c>
      <c r="Q581" s="138">
        <v>0</v>
      </c>
      <c r="R581" s="138">
        <f>Q581*H581</f>
        <v>0</v>
      </c>
      <c r="S581" s="138">
        <v>0</v>
      </c>
      <c r="T581" s="138">
        <f>S581*H581</f>
        <v>0</v>
      </c>
      <c r="U581" s="331" t="s">
        <v>439</v>
      </c>
      <c r="V581" s="1">
        <f t="shared" si="7"/>
        <v>0</v>
      </c>
      <c r="AR581" s="140" t="s">
        <v>254</v>
      </c>
      <c r="AT581" s="140" t="s">
        <v>154</v>
      </c>
      <c r="AU581" s="140" t="s">
        <v>88</v>
      </c>
      <c r="AY581" s="18" t="s">
        <v>151</v>
      </c>
      <c r="BE581" s="141">
        <f>IF(N581="základní",J581,0)</f>
        <v>0</v>
      </c>
      <c r="BF581" s="141">
        <f>IF(N581="snížená",J581,0)</f>
        <v>0</v>
      </c>
      <c r="BG581" s="141">
        <f>IF(N581="zákl. přenesená",J581,0)</f>
        <v>0</v>
      </c>
      <c r="BH581" s="141">
        <f>IF(N581="sníž. přenesená",J581,0)</f>
        <v>0</v>
      </c>
      <c r="BI581" s="141">
        <f>IF(N581="nulová",J581,0)</f>
        <v>0</v>
      </c>
      <c r="BJ581" s="18" t="s">
        <v>88</v>
      </c>
      <c r="BK581" s="141">
        <f>ROUND(I581*H581,2)</f>
        <v>0</v>
      </c>
      <c r="BL581" s="18" t="s">
        <v>254</v>
      </c>
      <c r="BM581" s="140" t="s">
        <v>861</v>
      </c>
    </row>
    <row r="582" spans="2:65" s="1" customFormat="1" ht="19.5" x14ac:dyDescent="0.2">
      <c r="B582" s="33"/>
      <c r="D582" s="147" t="s">
        <v>218</v>
      </c>
      <c r="F582" s="164" t="s">
        <v>862</v>
      </c>
      <c r="I582" s="144"/>
      <c r="L582" s="33"/>
      <c r="M582" s="145"/>
      <c r="U582" s="332"/>
      <c r="V582" s="1" t="str">
        <f t="shared" si="7"/>
        <v/>
      </c>
      <c r="AT582" s="18" t="s">
        <v>218</v>
      </c>
      <c r="AU582" s="18" t="s">
        <v>88</v>
      </c>
    </row>
    <row r="583" spans="2:65" s="14" customFormat="1" ht="11.25" x14ac:dyDescent="0.2">
      <c r="B583" s="159"/>
      <c r="D583" s="147" t="s">
        <v>163</v>
      </c>
      <c r="E583" s="160" t="s">
        <v>19</v>
      </c>
      <c r="F583" s="161" t="s">
        <v>856</v>
      </c>
      <c r="H583" s="160" t="s">
        <v>19</v>
      </c>
      <c r="I583" s="162"/>
      <c r="L583" s="159"/>
      <c r="M583" s="163"/>
      <c r="U583" s="335"/>
      <c r="V583" s="1" t="str">
        <f t="shared" si="7"/>
        <v/>
      </c>
      <c r="AT583" s="160" t="s">
        <v>163</v>
      </c>
      <c r="AU583" s="160" t="s">
        <v>88</v>
      </c>
      <c r="AV583" s="14" t="s">
        <v>82</v>
      </c>
      <c r="AW583" s="14" t="s">
        <v>36</v>
      </c>
      <c r="AX583" s="14" t="s">
        <v>75</v>
      </c>
      <c r="AY583" s="160" t="s">
        <v>151</v>
      </c>
    </row>
    <row r="584" spans="2:65" s="12" customFormat="1" ht="11.25" x14ac:dyDescent="0.2">
      <c r="B584" s="146"/>
      <c r="D584" s="147" t="s">
        <v>163</v>
      </c>
      <c r="E584" s="148" t="s">
        <v>19</v>
      </c>
      <c r="F584" s="149" t="s">
        <v>857</v>
      </c>
      <c r="H584" s="150">
        <v>1</v>
      </c>
      <c r="I584" s="151"/>
      <c r="L584" s="146"/>
      <c r="M584" s="152"/>
      <c r="U584" s="333"/>
      <c r="V584" s="1" t="str">
        <f t="shared" si="7"/>
        <v/>
      </c>
      <c r="AT584" s="148" t="s">
        <v>163</v>
      </c>
      <c r="AU584" s="148" t="s">
        <v>88</v>
      </c>
      <c r="AV584" s="12" t="s">
        <v>88</v>
      </c>
      <c r="AW584" s="12" t="s">
        <v>36</v>
      </c>
      <c r="AX584" s="12" t="s">
        <v>75</v>
      </c>
      <c r="AY584" s="148" t="s">
        <v>151</v>
      </c>
    </row>
    <row r="585" spans="2:65" s="13" customFormat="1" ht="11.25" x14ac:dyDescent="0.2">
      <c r="B585" s="153"/>
      <c r="D585" s="147" t="s">
        <v>163</v>
      </c>
      <c r="E585" s="154" t="s">
        <v>19</v>
      </c>
      <c r="F585" s="155" t="s">
        <v>166</v>
      </c>
      <c r="H585" s="156">
        <v>1</v>
      </c>
      <c r="I585" s="157"/>
      <c r="L585" s="153"/>
      <c r="M585" s="158"/>
      <c r="U585" s="334"/>
      <c r="V585" s="1" t="str">
        <f t="shared" si="7"/>
        <v/>
      </c>
      <c r="AT585" s="154" t="s">
        <v>163</v>
      </c>
      <c r="AU585" s="154" t="s">
        <v>88</v>
      </c>
      <c r="AV585" s="13" t="s">
        <v>159</v>
      </c>
      <c r="AW585" s="13" t="s">
        <v>36</v>
      </c>
      <c r="AX585" s="13" t="s">
        <v>82</v>
      </c>
      <c r="AY585" s="154" t="s">
        <v>151</v>
      </c>
    </row>
    <row r="586" spans="2:65" s="1" customFormat="1" ht="24.2" customHeight="1" x14ac:dyDescent="0.2">
      <c r="B586" s="33"/>
      <c r="C586" s="129" t="s">
        <v>863</v>
      </c>
      <c r="D586" s="129" t="s">
        <v>154</v>
      </c>
      <c r="E586" s="130" t="s">
        <v>864</v>
      </c>
      <c r="F586" s="131" t="s">
        <v>865</v>
      </c>
      <c r="G586" s="132" t="s">
        <v>587</v>
      </c>
      <c r="H586" s="181"/>
      <c r="I586" s="134"/>
      <c r="J586" s="135">
        <f>ROUND(I586*H586,2)</f>
        <v>0</v>
      </c>
      <c r="K586" s="131" t="s">
        <v>158</v>
      </c>
      <c r="L586" s="33"/>
      <c r="M586" s="136" t="s">
        <v>19</v>
      </c>
      <c r="N586" s="137" t="s">
        <v>47</v>
      </c>
      <c r="P586" s="138">
        <f>O586*H586</f>
        <v>0</v>
      </c>
      <c r="Q586" s="138">
        <v>0</v>
      </c>
      <c r="R586" s="138">
        <f>Q586*H586</f>
        <v>0</v>
      </c>
      <c r="S586" s="138">
        <v>0</v>
      </c>
      <c r="T586" s="138">
        <f>S586*H586</f>
        <v>0</v>
      </c>
      <c r="U586" s="331" t="s">
        <v>19</v>
      </c>
      <c r="V586" s="1" t="str">
        <f t="shared" si="7"/>
        <v/>
      </c>
      <c r="AR586" s="140" t="s">
        <v>254</v>
      </c>
      <c r="AT586" s="140" t="s">
        <v>154</v>
      </c>
      <c r="AU586" s="140" t="s">
        <v>88</v>
      </c>
      <c r="AY586" s="18" t="s">
        <v>151</v>
      </c>
      <c r="BE586" s="141">
        <f>IF(N586="základní",J586,0)</f>
        <v>0</v>
      </c>
      <c r="BF586" s="141">
        <f>IF(N586="snížená",J586,0)</f>
        <v>0</v>
      </c>
      <c r="BG586" s="141">
        <f>IF(N586="zákl. přenesená",J586,0)</f>
        <v>0</v>
      </c>
      <c r="BH586" s="141">
        <f>IF(N586="sníž. přenesená",J586,0)</f>
        <v>0</v>
      </c>
      <c r="BI586" s="141">
        <f>IF(N586="nulová",J586,0)</f>
        <v>0</v>
      </c>
      <c r="BJ586" s="18" t="s">
        <v>88</v>
      </c>
      <c r="BK586" s="141">
        <f>ROUND(I586*H586,2)</f>
        <v>0</v>
      </c>
      <c r="BL586" s="18" t="s">
        <v>254</v>
      </c>
      <c r="BM586" s="140" t="s">
        <v>866</v>
      </c>
    </row>
    <row r="587" spans="2:65" s="1" customFormat="1" ht="11.25" x14ac:dyDescent="0.2">
      <c r="B587" s="33"/>
      <c r="D587" s="142" t="s">
        <v>161</v>
      </c>
      <c r="F587" s="143" t="s">
        <v>867</v>
      </c>
      <c r="I587" s="144"/>
      <c r="L587" s="33"/>
      <c r="M587" s="145"/>
      <c r="U587" s="332"/>
      <c r="V587" s="1" t="str">
        <f t="shared" si="7"/>
        <v/>
      </c>
      <c r="AT587" s="18" t="s">
        <v>161</v>
      </c>
      <c r="AU587" s="18" t="s">
        <v>88</v>
      </c>
    </row>
    <row r="588" spans="2:65" s="11" customFormat="1" ht="22.9" customHeight="1" x14ac:dyDescent="0.2">
      <c r="B588" s="117"/>
      <c r="D588" s="118" t="s">
        <v>74</v>
      </c>
      <c r="E588" s="127" t="s">
        <v>868</v>
      </c>
      <c r="F588" s="127" t="s">
        <v>869</v>
      </c>
      <c r="I588" s="120"/>
      <c r="J588" s="128">
        <f>BK588</f>
        <v>0</v>
      </c>
      <c r="L588" s="117"/>
      <c r="M588" s="122"/>
      <c r="P588" s="123">
        <f>SUM(P589:P637)</f>
        <v>0</v>
      </c>
      <c r="R588" s="123">
        <f>SUM(R589:R637)</f>
        <v>0.35456989999999994</v>
      </c>
      <c r="T588" s="123">
        <f>SUM(T589:T637)</f>
        <v>0</v>
      </c>
      <c r="U588" s="330"/>
      <c r="V588" s="1" t="str">
        <f t="shared" si="7"/>
        <v/>
      </c>
      <c r="AR588" s="118" t="s">
        <v>88</v>
      </c>
      <c r="AT588" s="125" t="s">
        <v>74</v>
      </c>
      <c r="AU588" s="125" t="s">
        <v>82</v>
      </c>
      <c r="AY588" s="118" t="s">
        <v>151</v>
      </c>
      <c r="BK588" s="126">
        <f>SUM(BK589:BK637)</f>
        <v>0</v>
      </c>
    </row>
    <row r="589" spans="2:65" s="1" customFormat="1" ht="16.5" customHeight="1" x14ac:dyDescent="0.2">
      <c r="B589" s="33"/>
      <c r="C589" s="129" t="s">
        <v>870</v>
      </c>
      <c r="D589" s="129" t="s">
        <v>154</v>
      </c>
      <c r="E589" s="130" t="s">
        <v>871</v>
      </c>
      <c r="F589" s="131" t="s">
        <v>872</v>
      </c>
      <c r="G589" s="132" t="s">
        <v>157</v>
      </c>
      <c r="H589" s="133">
        <v>10.050000000000001</v>
      </c>
      <c r="I589" s="134"/>
      <c r="J589" s="135">
        <f>ROUND(I589*H589,2)</f>
        <v>0</v>
      </c>
      <c r="K589" s="131" t="s">
        <v>158</v>
      </c>
      <c r="L589" s="33"/>
      <c r="M589" s="136" t="s">
        <v>19</v>
      </c>
      <c r="N589" s="137" t="s">
        <v>47</v>
      </c>
      <c r="P589" s="138">
        <f>O589*H589</f>
        <v>0</v>
      </c>
      <c r="Q589" s="138">
        <v>2.9999999999999997E-4</v>
      </c>
      <c r="R589" s="138">
        <f>Q589*H589</f>
        <v>3.0149999999999999E-3</v>
      </c>
      <c r="S589" s="138">
        <v>0</v>
      </c>
      <c r="T589" s="138">
        <f>S589*H589</f>
        <v>0</v>
      </c>
      <c r="U589" s="331" t="s">
        <v>19</v>
      </c>
      <c r="V589" s="1" t="str">
        <f t="shared" si="7"/>
        <v/>
      </c>
      <c r="AR589" s="140" t="s">
        <v>254</v>
      </c>
      <c r="AT589" s="140" t="s">
        <v>154</v>
      </c>
      <c r="AU589" s="140" t="s">
        <v>88</v>
      </c>
      <c r="AY589" s="18" t="s">
        <v>151</v>
      </c>
      <c r="BE589" s="141">
        <f>IF(N589="základní",J589,0)</f>
        <v>0</v>
      </c>
      <c r="BF589" s="141">
        <f>IF(N589="snížená",J589,0)</f>
        <v>0</v>
      </c>
      <c r="BG589" s="141">
        <f>IF(N589="zákl. přenesená",J589,0)</f>
        <v>0</v>
      </c>
      <c r="BH589" s="141">
        <f>IF(N589="sníž. přenesená",J589,0)</f>
        <v>0</v>
      </c>
      <c r="BI589" s="141">
        <f>IF(N589="nulová",J589,0)</f>
        <v>0</v>
      </c>
      <c r="BJ589" s="18" t="s">
        <v>88</v>
      </c>
      <c r="BK589" s="141">
        <f>ROUND(I589*H589,2)</f>
        <v>0</v>
      </c>
      <c r="BL589" s="18" t="s">
        <v>254</v>
      </c>
      <c r="BM589" s="140" t="s">
        <v>873</v>
      </c>
    </row>
    <row r="590" spans="2:65" s="1" customFormat="1" ht="11.25" x14ac:dyDescent="0.2">
      <c r="B590" s="33"/>
      <c r="D590" s="142" t="s">
        <v>161</v>
      </c>
      <c r="F590" s="143" t="s">
        <v>874</v>
      </c>
      <c r="I590" s="144"/>
      <c r="L590" s="33"/>
      <c r="M590" s="145"/>
      <c r="U590" s="332"/>
      <c r="V590" s="1" t="str">
        <f t="shared" si="7"/>
        <v/>
      </c>
      <c r="AT590" s="18" t="s">
        <v>161</v>
      </c>
      <c r="AU590" s="18" t="s">
        <v>88</v>
      </c>
    </row>
    <row r="591" spans="2:65" s="14" customFormat="1" ht="11.25" x14ac:dyDescent="0.2">
      <c r="B591" s="159"/>
      <c r="D591" s="147" t="s">
        <v>163</v>
      </c>
      <c r="E591" s="160" t="s">
        <v>19</v>
      </c>
      <c r="F591" s="161" t="s">
        <v>278</v>
      </c>
      <c r="H591" s="160" t="s">
        <v>19</v>
      </c>
      <c r="I591" s="162"/>
      <c r="L591" s="159"/>
      <c r="M591" s="163"/>
      <c r="U591" s="335"/>
      <c r="V591" s="1" t="str">
        <f t="shared" si="7"/>
        <v/>
      </c>
      <c r="AT591" s="160" t="s">
        <v>163</v>
      </c>
      <c r="AU591" s="160" t="s">
        <v>88</v>
      </c>
      <c r="AV591" s="14" t="s">
        <v>82</v>
      </c>
      <c r="AW591" s="14" t="s">
        <v>36</v>
      </c>
      <c r="AX591" s="14" t="s">
        <v>75</v>
      </c>
      <c r="AY591" s="160" t="s">
        <v>151</v>
      </c>
    </row>
    <row r="592" spans="2:65" s="12" customFormat="1" ht="11.25" x14ac:dyDescent="0.2">
      <c r="B592" s="146"/>
      <c r="D592" s="147" t="s">
        <v>163</v>
      </c>
      <c r="E592" s="148" t="s">
        <v>19</v>
      </c>
      <c r="F592" s="149" t="s">
        <v>753</v>
      </c>
      <c r="H592" s="150">
        <v>4.08</v>
      </c>
      <c r="I592" s="151"/>
      <c r="L592" s="146"/>
      <c r="M592" s="152"/>
      <c r="U592" s="333"/>
      <c r="V592" s="1" t="str">
        <f t="shared" si="7"/>
        <v/>
      </c>
      <c r="AT592" s="148" t="s">
        <v>163</v>
      </c>
      <c r="AU592" s="148" t="s">
        <v>88</v>
      </c>
      <c r="AV592" s="12" t="s">
        <v>88</v>
      </c>
      <c r="AW592" s="12" t="s">
        <v>36</v>
      </c>
      <c r="AX592" s="12" t="s">
        <v>75</v>
      </c>
      <c r="AY592" s="148" t="s">
        <v>151</v>
      </c>
    </row>
    <row r="593" spans="2:65" s="12" customFormat="1" ht="11.25" x14ac:dyDescent="0.2">
      <c r="B593" s="146"/>
      <c r="D593" s="147" t="s">
        <v>163</v>
      </c>
      <c r="E593" s="148" t="s">
        <v>19</v>
      </c>
      <c r="F593" s="149" t="s">
        <v>469</v>
      </c>
      <c r="H593" s="150">
        <v>1.64</v>
      </c>
      <c r="I593" s="151"/>
      <c r="L593" s="146"/>
      <c r="M593" s="152"/>
      <c r="U593" s="333"/>
      <c r="V593" s="1" t="str">
        <f t="shared" si="7"/>
        <v/>
      </c>
      <c r="AT593" s="148" t="s">
        <v>163</v>
      </c>
      <c r="AU593" s="148" t="s">
        <v>88</v>
      </c>
      <c r="AV593" s="12" t="s">
        <v>88</v>
      </c>
      <c r="AW593" s="12" t="s">
        <v>36</v>
      </c>
      <c r="AX593" s="12" t="s">
        <v>75</v>
      </c>
      <c r="AY593" s="148" t="s">
        <v>151</v>
      </c>
    </row>
    <row r="594" spans="2:65" s="12" customFormat="1" ht="11.25" x14ac:dyDescent="0.2">
      <c r="B594" s="146"/>
      <c r="D594" s="147" t="s">
        <v>163</v>
      </c>
      <c r="E594" s="148" t="s">
        <v>19</v>
      </c>
      <c r="F594" s="149" t="s">
        <v>754</v>
      </c>
      <c r="H594" s="150">
        <v>3.41</v>
      </c>
      <c r="I594" s="151"/>
      <c r="L594" s="146"/>
      <c r="M594" s="152"/>
      <c r="U594" s="333"/>
      <c r="V594" s="1" t="str">
        <f t="shared" si="7"/>
        <v/>
      </c>
      <c r="AT594" s="148" t="s">
        <v>163</v>
      </c>
      <c r="AU594" s="148" t="s">
        <v>88</v>
      </c>
      <c r="AV594" s="12" t="s">
        <v>88</v>
      </c>
      <c r="AW594" s="12" t="s">
        <v>36</v>
      </c>
      <c r="AX594" s="12" t="s">
        <v>75</v>
      </c>
      <c r="AY594" s="148" t="s">
        <v>151</v>
      </c>
    </row>
    <row r="595" spans="2:65" s="12" customFormat="1" ht="11.25" x14ac:dyDescent="0.2">
      <c r="B595" s="146"/>
      <c r="D595" s="147" t="s">
        <v>163</v>
      </c>
      <c r="E595" s="148" t="s">
        <v>19</v>
      </c>
      <c r="F595" s="149" t="s">
        <v>755</v>
      </c>
      <c r="H595" s="150">
        <v>0.92</v>
      </c>
      <c r="I595" s="151"/>
      <c r="L595" s="146"/>
      <c r="M595" s="152"/>
      <c r="U595" s="333"/>
      <c r="V595" s="1" t="str">
        <f t="shared" si="7"/>
        <v/>
      </c>
      <c r="AT595" s="148" t="s">
        <v>163</v>
      </c>
      <c r="AU595" s="148" t="s">
        <v>88</v>
      </c>
      <c r="AV595" s="12" t="s">
        <v>88</v>
      </c>
      <c r="AW595" s="12" t="s">
        <v>36</v>
      </c>
      <c r="AX595" s="12" t="s">
        <v>75</v>
      </c>
      <c r="AY595" s="148" t="s">
        <v>151</v>
      </c>
    </row>
    <row r="596" spans="2:65" s="13" customFormat="1" ht="11.25" x14ac:dyDescent="0.2">
      <c r="B596" s="153"/>
      <c r="D596" s="147" t="s">
        <v>163</v>
      </c>
      <c r="E596" s="154" t="s">
        <v>19</v>
      </c>
      <c r="F596" s="155" t="s">
        <v>166</v>
      </c>
      <c r="H596" s="156">
        <v>10.050000000000001</v>
      </c>
      <c r="I596" s="157"/>
      <c r="L596" s="153"/>
      <c r="M596" s="158"/>
      <c r="U596" s="334"/>
      <c r="V596" s="1" t="str">
        <f t="shared" si="7"/>
        <v/>
      </c>
      <c r="AT596" s="154" t="s">
        <v>163</v>
      </c>
      <c r="AU596" s="154" t="s">
        <v>88</v>
      </c>
      <c r="AV596" s="13" t="s">
        <v>159</v>
      </c>
      <c r="AW596" s="13" t="s">
        <v>36</v>
      </c>
      <c r="AX596" s="13" t="s">
        <v>82</v>
      </c>
      <c r="AY596" s="154" t="s">
        <v>151</v>
      </c>
    </row>
    <row r="597" spans="2:65" s="1" customFormat="1" ht="24.2" customHeight="1" x14ac:dyDescent="0.2">
      <c r="B597" s="33"/>
      <c r="C597" s="129" t="s">
        <v>875</v>
      </c>
      <c r="D597" s="129" t="s">
        <v>154</v>
      </c>
      <c r="E597" s="130" t="s">
        <v>876</v>
      </c>
      <c r="F597" s="131" t="s">
        <v>877</v>
      </c>
      <c r="G597" s="132" t="s">
        <v>157</v>
      </c>
      <c r="H597" s="133">
        <v>10.050000000000001</v>
      </c>
      <c r="I597" s="134"/>
      <c r="J597" s="135">
        <f>ROUND(I597*H597,2)</f>
        <v>0</v>
      </c>
      <c r="K597" s="131" t="s">
        <v>158</v>
      </c>
      <c r="L597" s="33"/>
      <c r="M597" s="136" t="s">
        <v>19</v>
      </c>
      <c r="N597" s="137" t="s">
        <v>47</v>
      </c>
      <c r="P597" s="138">
        <f>O597*H597</f>
        <v>0</v>
      </c>
      <c r="Q597" s="138">
        <v>6.0000000000000001E-3</v>
      </c>
      <c r="R597" s="138">
        <f>Q597*H597</f>
        <v>6.0300000000000006E-2</v>
      </c>
      <c r="S597" s="138">
        <v>0</v>
      </c>
      <c r="T597" s="138">
        <f>S597*H597</f>
        <v>0</v>
      </c>
      <c r="U597" s="331" t="s">
        <v>19</v>
      </c>
      <c r="V597" s="1" t="str">
        <f t="shared" si="7"/>
        <v/>
      </c>
      <c r="AR597" s="140" t="s">
        <v>254</v>
      </c>
      <c r="AT597" s="140" t="s">
        <v>154</v>
      </c>
      <c r="AU597" s="140" t="s">
        <v>88</v>
      </c>
      <c r="AY597" s="18" t="s">
        <v>151</v>
      </c>
      <c r="BE597" s="141">
        <f>IF(N597="základní",J597,0)</f>
        <v>0</v>
      </c>
      <c r="BF597" s="141">
        <f>IF(N597="snížená",J597,0)</f>
        <v>0</v>
      </c>
      <c r="BG597" s="141">
        <f>IF(N597="zákl. přenesená",J597,0)</f>
        <v>0</v>
      </c>
      <c r="BH597" s="141">
        <f>IF(N597="sníž. přenesená",J597,0)</f>
        <v>0</v>
      </c>
      <c r="BI597" s="141">
        <f>IF(N597="nulová",J597,0)</f>
        <v>0</v>
      </c>
      <c r="BJ597" s="18" t="s">
        <v>88</v>
      </c>
      <c r="BK597" s="141">
        <f>ROUND(I597*H597,2)</f>
        <v>0</v>
      </c>
      <c r="BL597" s="18" t="s">
        <v>254</v>
      </c>
      <c r="BM597" s="140" t="s">
        <v>878</v>
      </c>
    </row>
    <row r="598" spans="2:65" s="1" customFormat="1" ht="11.25" x14ac:dyDescent="0.2">
      <c r="B598" s="33"/>
      <c r="D598" s="142" t="s">
        <v>161</v>
      </c>
      <c r="F598" s="143" t="s">
        <v>879</v>
      </c>
      <c r="I598" s="144"/>
      <c r="L598" s="33"/>
      <c r="M598" s="145"/>
      <c r="U598" s="332"/>
      <c r="V598" s="1" t="str">
        <f t="shared" si="7"/>
        <v/>
      </c>
      <c r="AT598" s="18" t="s">
        <v>161</v>
      </c>
      <c r="AU598" s="18" t="s">
        <v>88</v>
      </c>
    </row>
    <row r="599" spans="2:65" s="1" customFormat="1" ht="16.5" customHeight="1" x14ac:dyDescent="0.2">
      <c r="B599" s="33"/>
      <c r="C599" s="171" t="s">
        <v>880</v>
      </c>
      <c r="D599" s="171" t="s">
        <v>579</v>
      </c>
      <c r="E599" s="172" t="s">
        <v>881</v>
      </c>
      <c r="F599" s="173" t="s">
        <v>882</v>
      </c>
      <c r="G599" s="174" t="s">
        <v>157</v>
      </c>
      <c r="H599" s="175">
        <v>11.055</v>
      </c>
      <c r="I599" s="176"/>
      <c r="J599" s="177">
        <f>ROUND(I599*H599,2)</f>
        <v>0</v>
      </c>
      <c r="K599" s="173" t="s">
        <v>19</v>
      </c>
      <c r="L599" s="178"/>
      <c r="M599" s="179" t="s">
        <v>19</v>
      </c>
      <c r="N599" s="180" t="s">
        <v>47</v>
      </c>
      <c r="P599" s="138">
        <f>O599*H599</f>
        <v>0</v>
      </c>
      <c r="Q599" s="138">
        <v>2.1999999999999999E-2</v>
      </c>
      <c r="R599" s="138">
        <f>Q599*H599</f>
        <v>0.24320999999999998</v>
      </c>
      <c r="S599" s="138">
        <v>0</v>
      </c>
      <c r="T599" s="138">
        <f>S599*H599</f>
        <v>0</v>
      </c>
      <c r="U599" s="331" t="s">
        <v>19</v>
      </c>
      <c r="V599" s="1" t="str">
        <f t="shared" si="7"/>
        <v/>
      </c>
      <c r="AR599" s="140" t="s">
        <v>375</v>
      </c>
      <c r="AT599" s="140" t="s">
        <v>579</v>
      </c>
      <c r="AU599" s="140" t="s">
        <v>88</v>
      </c>
      <c r="AY599" s="18" t="s">
        <v>151</v>
      </c>
      <c r="BE599" s="141">
        <f>IF(N599="základní",J599,0)</f>
        <v>0</v>
      </c>
      <c r="BF599" s="141">
        <f>IF(N599="snížená",J599,0)</f>
        <v>0</v>
      </c>
      <c r="BG599" s="141">
        <f>IF(N599="zákl. přenesená",J599,0)</f>
        <v>0</v>
      </c>
      <c r="BH599" s="141">
        <f>IF(N599="sníž. přenesená",J599,0)</f>
        <v>0</v>
      </c>
      <c r="BI599" s="141">
        <f>IF(N599="nulová",J599,0)</f>
        <v>0</v>
      </c>
      <c r="BJ599" s="18" t="s">
        <v>88</v>
      </c>
      <c r="BK599" s="141">
        <f>ROUND(I599*H599,2)</f>
        <v>0</v>
      </c>
      <c r="BL599" s="18" t="s">
        <v>254</v>
      </c>
      <c r="BM599" s="140" t="s">
        <v>883</v>
      </c>
    </row>
    <row r="600" spans="2:65" s="12" customFormat="1" ht="11.25" x14ac:dyDescent="0.2">
      <c r="B600" s="146"/>
      <c r="D600" s="147" t="s">
        <v>163</v>
      </c>
      <c r="F600" s="149" t="s">
        <v>884</v>
      </c>
      <c r="H600" s="150">
        <v>11.055</v>
      </c>
      <c r="I600" s="151"/>
      <c r="L600" s="146"/>
      <c r="M600" s="152"/>
      <c r="U600" s="333"/>
      <c r="V600" s="1" t="str">
        <f t="shared" si="7"/>
        <v/>
      </c>
      <c r="AT600" s="148" t="s">
        <v>163</v>
      </c>
      <c r="AU600" s="148" t="s">
        <v>88</v>
      </c>
      <c r="AV600" s="12" t="s">
        <v>88</v>
      </c>
      <c r="AW600" s="12" t="s">
        <v>4</v>
      </c>
      <c r="AX600" s="12" t="s">
        <v>82</v>
      </c>
      <c r="AY600" s="148" t="s">
        <v>151</v>
      </c>
    </row>
    <row r="601" spans="2:65" s="1" customFormat="1" ht="24.2" customHeight="1" x14ac:dyDescent="0.2">
      <c r="B601" s="33"/>
      <c r="C601" s="129" t="s">
        <v>885</v>
      </c>
      <c r="D601" s="129" t="s">
        <v>154</v>
      </c>
      <c r="E601" s="130" t="s">
        <v>886</v>
      </c>
      <c r="F601" s="131" t="s">
        <v>887</v>
      </c>
      <c r="G601" s="132" t="s">
        <v>157</v>
      </c>
      <c r="H601" s="133">
        <v>10.050000000000001</v>
      </c>
      <c r="I601" s="134"/>
      <c r="J601" s="135">
        <f>ROUND(I601*H601,2)</f>
        <v>0</v>
      </c>
      <c r="K601" s="131" t="s">
        <v>158</v>
      </c>
      <c r="L601" s="33"/>
      <c r="M601" s="136" t="s">
        <v>19</v>
      </c>
      <c r="N601" s="137" t="s">
        <v>47</v>
      </c>
      <c r="P601" s="138">
        <f>O601*H601</f>
        <v>0</v>
      </c>
      <c r="Q601" s="138">
        <v>0</v>
      </c>
      <c r="R601" s="138">
        <f>Q601*H601</f>
        <v>0</v>
      </c>
      <c r="S601" s="138">
        <v>0</v>
      </c>
      <c r="T601" s="138">
        <f>S601*H601</f>
        <v>0</v>
      </c>
      <c r="U601" s="331" t="s">
        <v>19</v>
      </c>
      <c r="V601" s="1" t="str">
        <f t="shared" si="7"/>
        <v/>
      </c>
      <c r="AR601" s="140" t="s">
        <v>254</v>
      </c>
      <c r="AT601" s="140" t="s">
        <v>154</v>
      </c>
      <c r="AU601" s="140" t="s">
        <v>88</v>
      </c>
      <c r="AY601" s="18" t="s">
        <v>151</v>
      </c>
      <c r="BE601" s="141">
        <f>IF(N601="základní",J601,0)</f>
        <v>0</v>
      </c>
      <c r="BF601" s="141">
        <f>IF(N601="snížená",J601,0)</f>
        <v>0</v>
      </c>
      <c r="BG601" s="141">
        <f>IF(N601="zákl. přenesená",J601,0)</f>
        <v>0</v>
      </c>
      <c r="BH601" s="141">
        <f>IF(N601="sníž. přenesená",J601,0)</f>
        <v>0</v>
      </c>
      <c r="BI601" s="141">
        <f>IF(N601="nulová",J601,0)</f>
        <v>0</v>
      </c>
      <c r="BJ601" s="18" t="s">
        <v>88</v>
      </c>
      <c r="BK601" s="141">
        <f>ROUND(I601*H601,2)</f>
        <v>0</v>
      </c>
      <c r="BL601" s="18" t="s">
        <v>254</v>
      </c>
      <c r="BM601" s="140" t="s">
        <v>888</v>
      </c>
    </row>
    <row r="602" spans="2:65" s="1" customFormat="1" ht="11.25" x14ac:dyDescent="0.2">
      <c r="B602" s="33"/>
      <c r="D602" s="142" t="s">
        <v>161</v>
      </c>
      <c r="F602" s="143" t="s">
        <v>889</v>
      </c>
      <c r="I602" s="144"/>
      <c r="L602" s="33"/>
      <c r="M602" s="145"/>
      <c r="U602" s="332"/>
      <c r="V602" s="1" t="str">
        <f t="shared" si="7"/>
        <v/>
      </c>
      <c r="AT602" s="18" t="s">
        <v>161</v>
      </c>
      <c r="AU602" s="18" t="s">
        <v>88</v>
      </c>
    </row>
    <row r="603" spans="2:65" s="1" customFormat="1" ht="24.2" customHeight="1" x14ac:dyDescent="0.2">
      <c r="B603" s="33"/>
      <c r="C603" s="129" t="s">
        <v>890</v>
      </c>
      <c r="D603" s="129" t="s">
        <v>154</v>
      </c>
      <c r="E603" s="130" t="s">
        <v>891</v>
      </c>
      <c r="F603" s="131" t="s">
        <v>892</v>
      </c>
      <c r="G603" s="132" t="s">
        <v>318</v>
      </c>
      <c r="H603" s="133">
        <v>10.35</v>
      </c>
      <c r="I603" s="134"/>
      <c r="J603" s="135">
        <f>ROUND(I603*H603,2)</f>
        <v>0</v>
      </c>
      <c r="K603" s="131" t="s">
        <v>158</v>
      </c>
      <c r="L603" s="33"/>
      <c r="M603" s="136" t="s">
        <v>19</v>
      </c>
      <c r="N603" s="137" t="s">
        <v>47</v>
      </c>
      <c r="P603" s="138">
        <f>O603*H603</f>
        <v>0</v>
      </c>
      <c r="Q603" s="138">
        <v>5.8E-4</v>
      </c>
      <c r="R603" s="138">
        <f>Q603*H603</f>
        <v>6.0029999999999997E-3</v>
      </c>
      <c r="S603" s="138">
        <v>0</v>
      </c>
      <c r="T603" s="138">
        <f>S603*H603</f>
        <v>0</v>
      </c>
      <c r="U603" s="331" t="s">
        <v>19</v>
      </c>
      <c r="V603" s="1" t="str">
        <f t="shared" si="7"/>
        <v/>
      </c>
      <c r="AR603" s="140" t="s">
        <v>254</v>
      </c>
      <c r="AT603" s="140" t="s">
        <v>154</v>
      </c>
      <c r="AU603" s="140" t="s">
        <v>88</v>
      </c>
      <c r="AY603" s="18" t="s">
        <v>151</v>
      </c>
      <c r="BE603" s="141">
        <f>IF(N603="základní",J603,0)</f>
        <v>0</v>
      </c>
      <c r="BF603" s="141">
        <f>IF(N603="snížená",J603,0)</f>
        <v>0</v>
      </c>
      <c r="BG603" s="141">
        <f>IF(N603="zákl. přenesená",J603,0)</f>
        <v>0</v>
      </c>
      <c r="BH603" s="141">
        <f>IF(N603="sníž. přenesená",J603,0)</f>
        <v>0</v>
      </c>
      <c r="BI603" s="141">
        <f>IF(N603="nulová",J603,0)</f>
        <v>0</v>
      </c>
      <c r="BJ603" s="18" t="s">
        <v>88</v>
      </c>
      <c r="BK603" s="141">
        <f>ROUND(I603*H603,2)</f>
        <v>0</v>
      </c>
      <c r="BL603" s="18" t="s">
        <v>254</v>
      </c>
      <c r="BM603" s="140" t="s">
        <v>893</v>
      </c>
    </row>
    <row r="604" spans="2:65" s="1" customFormat="1" ht="11.25" x14ac:dyDescent="0.2">
      <c r="B604" s="33"/>
      <c r="D604" s="142" t="s">
        <v>161</v>
      </c>
      <c r="F604" s="143" t="s">
        <v>894</v>
      </c>
      <c r="I604" s="144"/>
      <c r="L604" s="33"/>
      <c r="M604" s="145"/>
      <c r="U604" s="332"/>
      <c r="V604" s="1" t="str">
        <f t="shared" si="7"/>
        <v/>
      </c>
      <c r="AT604" s="18" t="s">
        <v>161</v>
      </c>
      <c r="AU604" s="18" t="s">
        <v>88</v>
      </c>
    </row>
    <row r="605" spans="2:65" s="14" customFormat="1" ht="11.25" x14ac:dyDescent="0.2">
      <c r="B605" s="159"/>
      <c r="D605" s="147" t="s">
        <v>163</v>
      </c>
      <c r="E605" s="160" t="s">
        <v>19</v>
      </c>
      <c r="F605" s="161" t="s">
        <v>278</v>
      </c>
      <c r="H605" s="160" t="s">
        <v>19</v>
      </c>
      <c r="I605" s="162"/>
      <c r="L605" s="159"/>
      <c r="M605" s="163"/>
      <c r="U605" s="335"/>
      <c r="V605" s="1" t="str">
        <f t="shared" si="7"/>
        <v/>
      </c>
      <c r="AT605" s="160" t="s">
        <v>163</v>
      </c>
      <c r="AU605" s="160" t="s">
        <v>88</v>
      </c>
      <c r="AV605" s="14" t="s">
        <v>82</v>
      </c>
      <c r="AW605" s="14" t="s">
        <v>36</v>
      </c>
      <c r="AX605" s="14" t="s">
        <v>75</v>
      </c>
      <c r="AY605" s="160" t="s">
        <v>151</v>
      </c>
    </row>
    <row r="606" spans="2:65" s="12" customFormat="1" ht="11.25" x14ac:dyDescent="0.2">
      <c r="B606" s="146"/>
      <c r="D606" s="147" t="s">
        <v>163</v>
      </c>
      <c r="E606" s="148" t="s">
        <v>19</v>
      </c>
      <c r="F606" s="149" t="s">
        <v>895</v>
      </c>
      <c r="H606" s="150">
        <v>5.75</v>
      </c>
      <c r="I606" s="151"/>
      <c r="L606" s="146"/>
      <c r="M606" s="152"/>
      <c r="U606" s="333"/>
      <c r="V606" s="1" t="str">
        <f t="shared" si="7"/>
        <v/>
      </c>
      <c r="AT606" s="148" t="s">
        <v>163</v>
      </c>
      <c r="AU606" s="148" t="s">
        <v>88</v>
      </c>
      <c r="AV606" s="12" t="s">
        <v>88</v>
      </c>
      <c r="AW606" s="12" t="s">
        <v>36</v>
      </c>
      <c r="AX606" s="12" t="s">
        <v>75</v>
      </c>
      <c r="AY606" s="148" t="s">
        <v>151</v>
      </c>
    </row>
    <row r="607" spans="2:65" s="12" customFormat="1" ht="11.25" x14ac:dyDescent="0.2">
      <c r="B607" s="146"/>
      <c r="D607" s="147" t="s">
        <v>163</v>
      </c>
      <c r="E607" s="148" t="s">
        <v>19</v>
      </c>
      <c r="F607" s="149" t="s">
        <v>896</v>
      </c>
      <c r="H607" s="150">
        <v>4.5999999999999996</v>
      </c>
      <c r="I607" s="151"/>
      <c r="L607" s="146"/>
      <c r="M607" s="152"/>
      <c r="U607" s="333"/>
      <c r="V607" s="1" t="str">
        <f t="shared" si="7"/>
        <v/>
      </c>
      <c r="AT607" s="148" t="s">
        <v>163</v>
      </c>
      <c r="AU607" s="148" t="s">
        <v>88</v>
      </c>
      <c r="AV607" s="12" t="s">
        <v>88</v>
      </c>
      <c r="AW607" s="12" t="s">
        <v>36</v>
      </c>
      <c r="AX607" s="12" t="s">
        <v>75</v>
      </c>
      <c r="AY607" s="148" t="s">
        <v>151</v>
      </c>
    </row>
    <row r="608" spans="2:65" s="13" customFormat="1" ht="11.25" x14ac:dyDescent="0.2">
      <c r="B608" s="153"/>
      <c r="D608" s="147" t="s">
        <v>163</v>
      </c>
      <c r="E608" s="154" t="s">
        <v>19</v>
      </c>
      <c r="F608" s="155" t="s">
        <v>166</v>
      </c>
      <c r="H608" s="156">
        <v>10.35</v>
      </c>
      <c r="I608" s="157"/>
      <c r="L608" s="153"/>
      <c r="M608" s="158"/>
      <c r="U608" s="334"/>
      <c r="V608" s="1" t="str">
        <f t="shared" si="7"/>
        <v/>
      </c>
      <c r="AT608" s="154" t="s">
        <v>163</v>
      </c>
      <c r="AU608" s="154" t="s">
        <v>88</v>
      </c>
      <c r="AV608" s="13" t="s">
        <v>159</v>
      </c>
      <c r="AW608" s="13" t="s">
        <v>36</v>
      </c>
      <c r="AX608" s="13" t="s">
        <v>82</v>
      </c>
      <c r="AY608" s="154" t="s">
        <v>151</v>
      </c>
    </row>
    <row r="609" spans="2:65" s="1" customFormat="1" ht="16.5" customHeight="1" x14ac:dyDescent="0.2">
      <c r="B609" s="33"/>
      <c r="C609" s="171" t="s">
        <v>897</v>
      </c>
      <c r="D609" s="171" t="s">
        <v>579</v>
      </c>
      <c r="E609" s="172" t="s">
        <v>898</v>
      </c>
      <c r="F609" s="173" t="s">
        <v>899</v>
      </c>
      <c r="G609" s="174" t="s">
        <v>318</v>
      </c>
      <c r="H609" s="175">
        <v>11.385</v>
      </c>
      <c r="I609" s="176"/>
      <c r="J609" s="177">
        <f>ROUND(I609*H609,2)</f>
        <v>0</v>
      </c>
      <c r="K609" s="173" t="s">
        <v>19</v>
      </c>
      <c r="L609" s="178"/>
      <c r="M609" s="179" t="s">
        <v>19</v>
      </c>
      <c r="N609" s="180" t="s">
        <v>47</v>
      </c>
      <c r="P609" s="138">
        <f>O609*H609</f>
        <v>0</v>
      </c>
      <c r="Q609" s="138">
        <v>2.64E-3</v>
      </c>
      <c r="R609" s="138">
        <f>Q609*H609</f>
        <v>3.00564E-2</v>
      </c>
      <c r="S609" s="138">
        <v>0</v>
      </c>
      <c r="T609" s="138">
        <f>S609*H609</f>
        <v>0</v>
      </c>
      <c r="U609" s="331" t="s">
        <v>19</v>
      </c>
      <c r="V609" s="1" t="str">
        <f t="shared" si="7"/>
        <v/>
      </c>
      <c r="AR609" s="140" t="s">
        <v>375</v>
      </c>
      <c r="AT609" s="140" t="s">
        <v>579</v>
      </c>
      <c r="AU609" s="140" t="s">
        <v>88</v>
      </c>
      <c r="AY609" s="18" t="s">
        <v>151</v>
      </c>
      <c r="BE609" s="141">
        <f>IF(N609="základní",J609,0)</f>
        <v>0</v>
      </c>
      <c r="BF609" s="141">
        <f>IF(N609="snížená",J609,0)</f>
        <v>0</v>
      </c>
      <c r="BG609" s="141">
        <f>IF(N609="zákl. přenesená",J609,0)</f>
        <v>0</v>
      </c>
      <c r="BH609" s="141">
        <f>IF(N609="sníž. přenesená",J609,0)</f>
        <v>0</v>
      </c>
      <c r="BI609" s="141">
        <f>IF(N609="nulová",J609,0)</f>
        <v>0</v>
      </c>
      <c r="BJ609" s="18" t="s">
        <v>88</v>
      </c>
      <c r="BK609" s="141">
        <f>ROUND(I609*H609,2)</f>
        <v>0</v>
      </c>
      <c r="BL609" s="18" t="s">
        <v>254</v>
      </c>
      <c r="BM609" s="140" t="s">
        <v>900</v>
      </c>
    </row>
    <row r="610" spans="2:65" s="12" customFormat="1" ht="11.25" x14ac:dyDescent="0.2">
      <c r="B610" s="146"/>
      <c r="D610" s="147" t="s">
        <v>163</v>
      </c>
      <c r="F610" s="149" t="s">
        <v>901</v>
      </c>
      <c r="H610" s="150">
        <v>11.385</v>
      </c>
      <c r="I610" s="151"/>
      <c r="L610" s="146"/>
      <c r="M610" s="152"/>
      <c r="U610" s="333"/>
      <c r="V610" s="1" t="str">
        <f t="shared" si="7"/>
        <v/>
      </c>
      <c r="AT610" s="148" t="s">
        <v>163</v>
      </c>
      <c r="AU610" s="148" t="s">
        <v>88</v>
      </c>
      <c r="AV610" s="12" t="s">
        <v>88</v>
      </c>
      <c r="AW610" s="12" t="s">
        <v>4</v>
      </c>
      <c r="AX610" s="12" t="s">
        <v>82</v>
      </c>
      <c r="AY610" s="148" t="s">
        <v>151</v>
      </c>
    </row>
    <row r="611" spans="2:65" s="1" customFormat="1" ht="16.5" customHeight="1" x14ac:dyDescent="0.2">
      <c r="B611" s="33"/>
      <c r="C611" s="129" t="s">
        <v>902</v>
      </c>
      <c r="D611" s="129" t="s">
        <v>154</v>
      </c>
      <c r="E611" s="130" t="s">
        <v>903</v>
      </c>
      <c r="F611" s="131" t="s">
        <v>904</v>
      </c>
      <c r="G611" s="132" t="s">
        <v>318</v>
      </c>
      <c r="H611" s="133">
        <v>20.350000000000001</v>
      </c>
      <c r="I611" s="134"/>
      <c r="J611" s="135">
        <f>ROUND(I611*H611,2)</f>
        <v>0</v>
      </c>
      <c r="K611" s="131" t="s">
        <v>158</v>
      </c>
      <c r="L611" s="33"/>
      <c r="M611" s="136" t="s">
        <v>19</v>
      </c>
      <c r="N611" s="137" t="s">
        <v>47</v>
      </c>
      <c r="P611" s="138">
        <f>O611*H611</f>
        <v>0</v>
      </c>
      <c r="Q611" s="138">
        <v>3.0000000000000001E-5</v>
      </c>
      <c r="R611" s="138">
        <f>Q611*H611</f>
        <v>6.1050000000000004E-4</v>
      </c>
      <c r="S611" s="138">
        <v>0</v>
      </c>
      <c r="T611" s="138">
        <f>S611*H611</f>
        <v>0</v>
      </c>
      <c r="U611" s="331" t="s">
        <v>19</v>
      </c>
      <c r="V611" s="1" t="str">
        <f t="shared" si="7"/>
        <v/>
      </c>
      <c r="AR611" s="140" t="s">
        <v>254</v>
      </c>
      <c r="AT611" s="140" t="s">
        <v>154</v>
      </c>
      <c r="AU611" s="140" t="s">
        <v>88</v>
      </c>
      <c r="AY611" s="18" t="s">
        <v>151</v>
      </c>
      <c r="BE611" s="141">
        <f>IF(N611="základní",J611,0)</f>
        <v>0</v>
      </c>
      <c r="BF611" s="141">
        <f>IF(N611="snížená",J611,0)</f>
        <v>0</v>
      </c>
      <c r="BG611" s="141">
        <f>IF(N611="zákl. přenesená",J611,0)</f>
        <v>0</v>
      </c>
      <c r="BH611" s="141">
        <f>IF(N611="sníž. přenesená",J611,0)</f>
        <v>0</v>
      </c>
      <c r="BI611" s="141">
        <f>IF(N611="nulová",J611,0)</f>
        <v>0</v>
      </c>
      <c r="BJ611" s="18" t="s">
        <v>88</v>
      </c>
      <c r="BK611" s="141">
        <f>ROUND(I611*H611,2)</f>
        <v>0</v>
      </c>
      <c r="BL611" s="18" t="s">
        <v>254</v>
      </c>
      <c r="BM611" s="140" t="s">
        <v>905</v>
      </c>
    </row>
    <row r="612" spans="2:65" s="1" customFormat="1" ht="11.25" x14ac:dyDescent="0.2">
      <c r="B612" s="33"/>
      <c r="D612" s="142" t="s">
        <v>161</v>
      </c>
      <c r="F612" s="143" t="s">
        <v>906</v>
      </c>
      <c r="I612" s="144"/>
      <c r="L612" s="33"/>
      <c r="M612" s="145"/>
      <c r="U612" s="332"/>
      <c r="V612" s="1" t="str">
        <f t="shared" si="7"/>
        <v/>
      </c>
      <c r="AT612" s="18" t="s">
        <v>161</v>
      </c>
      <c r="AU612" s="18" t="s">
        <v>88</v>
      </c>
    </row>
    <row r="613" spans="2:65" s="14" customFormat="1" ht="11.25" x14ac:dyDescent="0.2">
      <c r="B613" s="159"/>
      <c r="D613" s="147" t="s">
        <v>163</v>
      </c>
      <c r="E613" s="160" t="s">
        <v>19</v>
      </c>
      <c r="F613" s="161" t="s">
        <v>907</v>
      </c>
      <c r="H613" s="160" t="s">
        <v>19</v>
      </c>
      <c r="I613" s="162"/>
      <c r="L613" s="159"/>
      <c r="M613" s="163"/>
      <c r="U613" s="335"/>
      <c r="V613" s="1" t="str">
        <f t="shared" si="7"/>
        <v/>
      </c>
      <c r="AT613" s="160" t="s">
        <v>163</v>
      </c>
      <c r="AU613" s="160" t="s">
        <v>88</v>
      </c>
      <c r="AV613" s="14" t="s">
        <v>82</v>
      </c>
      <c r="AW613" s="14" t="s">
        <v>36</v>
      </c>
      <c r="AX613" s="14" t="s">
        <v>75</v>
      </c>
      <c r="AY613" s="160" t="s">
        <v>151</v>
      </c>
    </row>
    <row r="614" spans="2:65" s="12" customFormat="1" ht="11.25" x14ac:dyDescent="0.2">
      <c r="B614" s="146"/>
      <c r="D614" s="147" t="s">
        <v>163</v>
      </c>
      <c r="E614" s="148" t="s">
        <v>19</v>
      </c>
      <c r="F614" s="149" t="s">
        <v>908</v>
      </c>
      <c r="H614" s="150">
        <v>10.35</v>
      </c>
      <c r="I614" s="151"/>
      <c r="L614" s="146"/>
      <c r="M614" s="152"/>
      <c r="U614" s="333"/>
      <c r="V614" s="1" t="str">
        <f t="shared" si="7"/>
        <v/>
      </c>
      <c r="AT614" s="148" t="s">
        <v>163</v>
      </c>
      <c r="AU614" s="148" t="s">
        <v>88</v>
      </c>
      <c r="AV614" s="12" t="s">
        <v>88</v>
      </c>
      <c r="AW614" s="12" t="s">
        <v>36</v>
      </c>
      <c r="AX614" s="12" t="s">
        <v>75</v>
      </c>
      <c r="AY614" s="148" t="s">
        <v>151</v>
      </c>
    </row>
    <row r="615" spans="2:65" s="14" customFormat="1" ht="11.25" x14ac:dyDescent="0.2">
      <c r="B615" s="159"/>
      <c r="D615" s="147" t="s">
        <v>163</v>
      </c>
      <c r="E615" s="160" t="s">
        <v>19</v>
      </c>
      <c r="F615" s="161" t="s">
        <v>909</v>
      </c>
      <c r="H615" s="160" t="s">
        <v>19</v>
      </c>
      <c r="I615" s="162"/>
      <c r="L615" s="159"/>
      <c r="M615" s="163"/>
      <c r="U615" s="335"/>
      <c r="V615" s="1" t="str">
        <f t="shared" si="7"/>
        <v/>
      </c>
      <c r="AT615" s="160" t="s">
        <v>163</v>
      </c>
      <c r="AU615" s="160" t="s">
        <v>88</v>
      </c>
      <c r="AV615" s="14" t="s">
        <v>82</v>
      </c>
      <c r="AW615" s="14" t="s">
        <v>36</v>
      </c>
      <c r="AX615" s="14" t="s">
        <v>75</v>
      </c>
      <c r="AY615" s="160" t="s">
        <v>151</v>
      </c>
    </row>
    <row r="616" spans="2:65" s="12" customFormat="1" ht="11.25" x14ac:dyDescent="0.2">
      <c r="B616" s="146"/>
      <c r="D616" s="147" t="s">
        <v>163</v>
      </c>
      <c r="E616" s="148" t="s">
        <v>19</v>
      </c>
      <c r="F616" s="149" t="s">
        <v>910</v>
      </c>
      <c r="H616" s="150">
        <v>6.9</v>
      </c>
      <c r="I616" s="151"/>
      <c r="L616" s="146"/>
      <c r="M616" s="152"/>
      <c r="U616" s="333"/>
      <c r="V616" s="1" t="str">
        <f t="shared" si="7"/>
        <v/>
      </c>
      <c r="AT616" s="148" t="s">
        <v>163</v>
      </c>
      <c r="AU616" s="148" t="s">
        <v>88</v>
      </c>
      <c r="AV616" s="12" t="s">
        <v>88</v>
      </c>
      <c r="AW616" s="12" t="s">
        <v>36</v>
      </c>
      <c r="AX616" s="12" t="s">
        <v>75</v>
      </c>
      <c r="AY616" s="148" t="s">
        <v>151</v>
      </c>
    </row>
    <row r="617" spans="2:65" s="12" customFormat="1" ht="11.25" x14ac:dyDescent="0.2">
      <c r="B617" s="146"/>
      <c r="D617" s="147" t="s">
        <v>163</v>
      </c>
      <c r="E617" s="148" t="s">
        <v>19</v>
      </c>
      <c r="F617" s="149" t="s">
        <v>911</v>
      </c>
      <c r="H617" s="150">
        <v>3.1</v>
      </c>
      <c r="I617" s="151"/>
      <c r="L617" s="146"/>
      <c r="M617" s="152"/>
      <c r="U617" s="333"/>
      <c r="V617" s="1" t="str">
        <f t="shared" si="7"/>
        <v/>
      </c>
      <c r="AT617" s="148" t="s">
        <v>163</v>
      </c>
      <c r="AU617" s="148" t="s">
        <v>88</v>
      </c>
      <c r="AV617" s="12" t="s">
        <v>88</v>
      </c>
      <c r="AW617" s="12" t="s">
        <v>36</v>
      </c>
      <c r="AX617" s="12" t="s">
        <v>75</v>
      </c>
      <c r="AY617" s="148" t="s">
        <v>151</v>
      </c>
    </row>
    <row r="618" spans="2:65" s="13" customFormat="1" ht="11.25" x14ac:dyDescent="0.2">
      <c r="B618" s="153"/>
      <c r="D618" s="147" t="s">
        <v>163</v>
      </c>
      <c r="E618" s="154" t="s">
        <v>19</v>
      </c>
      <c r="F618" s="155" t="s">
        <v>166</v>
      </c>
      <c r="H618" s="156">
        <v>20.350000000000001</v>
      </c>
      <c r="I618" s="157"/>
      <c r="L618" s="153"/>
      <c r="M618" s="158"/>
      <c r="U618" s="334"/>
      <c r="V618" s="1" t="str">
        <f t="shared" ref="V618:V681" si="8">IF(U618="investice",J618,"")</f>
        <v/>
      </c>
      <c r="AT618" s="154" t="s">
        <v>163</v>
      </c>
      <c r="AU618" s="154" t="s">
        <v>88</v>
      </c>
      <c r="AV618" s="13" t="s">
        <v>159</v>
      </c>
      <c r="AW618" s="13" t="s">
        <v>36</v>
      </c>
      <c r="AX618" s="13" t="s">
        <v>82</v>
      </c>
      <c r="AY618" s="154" t="s">
        <v>151</v>
      </c>
    </row>
    <row r="619" spans="2:65" s="1" customFormat="1" ht="16.5" customHeight="1" x14ac:dyDescent="0.2">
      <c r="B619" s="33"/>
      <c r="C619" s="129" t="s">
        <v>912</v>
      </c>
      <c r="D619" s="129" t="s">
        <v>154</v>
      </c>
      <c r="E619" s="130" t="s">
        <v>913</v>
      </c>
      <c r="F619" s="131" t="s">
        <v>914</v>
      </c>
      <c r="G619" s="132" t="s">
        <v>157</v>
      </c>
      <c r="H619" s="133">
        <v>4.33</v>
      </c>
      <c r="I619" s="134"/>
      <c r="J619" s="135">
        <f>ROUND(I619*H619,2)</f>
        <v>0</v>
      </c>
      <c r="K619" s="131" t="s">
        <v>158</v>
      </c>
      <c r="L619" s="33"/>
      <c r="M619" s="136" t="s">
        <v>19</v>
      </c>
      <c r="N619" s="137" t="s">
        <v>47</v>
      </c>
      <c r="P619" s="138">
        <f>O619*H619</f>
        <v>0</v>
      </c>
      <c r="Q619" s="138">
        <v>1.5E-3</v>
      </c>
      <c r="R619" s="138">
        <f>Q619*H619</f>
        <v>6.4949999999999999E-3</v>
      </c>
      <c r="S619" s="138">
        <v>0</v>
      </c>
      <c r="T619" s="138">
        <f>S619*H619</f>
        <v>0</v>
      </c>
      <c r="U619" s="331" t="s">
        <v>19</v>
      </c>
      <c r="V619" s="1" t="str">
        <f t="shared" si="8"/>
        <v/>
      </c>
      <c r="AR619" s="140" t="s">
        <v>254</v>
      </c>
      <c r="AT619" s="140" t="s">
        <v>154</v>
      </c>
      <c r="AU619" s="140" t="s">
        <v>88</v>
      </c>
      <c r="AY619" s="18" t="s">
        <v>151</v>
      </c>
      <c r="BE619" s="141">
        <f>IF(N619="základní",J619,0)</f>
        <v>0</v>
      </c>
      <c r="BF619" s="141">
        <f>IF(N619="snížená",J619,0)</f>
        <v>0</v>
      </c>
      <c r="BG619" s="141">
        <f>IF(N619="zákl. přenesená",J619,0)</f>
        <v>0</v>
      </c>
      <c r="BH619" s="141">
        <f>IF(N619="sníž. přenesená",J619,0)</f>
        <v>0</v>
      </c>
      <c r="BI619" s="141">
        <f>IF(N619="nulová",J619,0)</f>
        <v>0</v>
      </c>
      <c r="BJ619" s="18" t="s">
        <v>88</v>
      </c>
      <c r="BK619" s="141">
        <f>ROUND(I619*H619,2)</f>
        <v>0</v>
      </c>
      <c r="BL619" s="18" t="s">
        <v>254</v>
      </c>
      <c r="BM619" s="140" t="s">
        <v>915</v>
      </c>
    </row>
    <row r="620" spans="2:65" s="1" customFormat="1" ht="11.25" x14ac:dyDescent="0.2">
      <c r="B620" s="33"/>
      <c r="D620" s="142" t="s">
        <v>161</v>
      </c>
      <c r="F620" s="143" t="s">
        <v>916</v>
      </c>
      <c r="I620" s="144"/>
      <c r="L620" s="33"/>
      <c r="M620" s="145"/>
      <c r="U620" s="332"/>
      <c r="V620" s="1" t="str">
        <f t="shared" si="8"/>
        <v/>
      </c>
      <c r="AT620" s="18" t="s">
        <v>161</v>
      </c>
      <c r="AU620" s="18" t="s">
        <v>88</v>
      </c>
    </row>
    <row r="621" spans="2:65" s="1" customFormat="1" ht="19.5" x14ac:dyDescent="0.2">
      <c r="B621" s="33"/>
      <c r="D621" s="147" t="s">
        <v>218</v>
      </c>
      <c r="F621" s="164" t="s">
        <v>917</v>
      </c>
      <c r="I621" s="144"/>
      <c r="L621" s="33"/>
      <c r="M621" s="145"/>
      <c r="U621" s="332"/>
      <c r="V621" s="1" t="str">
        <f t="shared" si="8"/>
        <v/>
      </c>
      <c r="AT621" s="18" t="s">
        <v>218</v>
      </c>
      <c r="AU621" s="18" t="s">
        <v>88</v>
      </c>
    </row>
    <row r="622" spans="2:65" s="14" customFormat="1" ht="11.25" x14ac:dyDescent="0.2">
      <c r="B622" s="159"/>
      <c r="D622" s="147" t="s">
        <v>163</v>
      </c>
      <c r="E622" s="160" t="s">
        <v>19</v>
      </c>
      <c r="F622" s="161" t="s">
        <v>918</v>
      </c>
      <c r="H622" s="160" t="s">
        <v>19</v>
      </c>
      <c r="I622" s="162"/>
      <c r="L622" s="159"/>
      <c r="M622" s="163"/>
      <c r="U622" s="335"/>
      <c r="V622" s="1" t="str">
        <f t="shared" si="8"/>
        <v/>
      </c>
      <c r="AT622" s="160" t="s">
        <v>163</v>
      </c>
      <c r="AU622" s="160" t="s">
        <v>88</v>
      </c>
      <c r="AV622" s="14" t="s">
        <v>82</v>
      </c>
      <c r="AW622" s="14" t="s">
        <v>36</v>
      </c>
      <c r="AX622" s="14" t="s">
        <v>75</v>
      </c>
      <c r="AY622" s="160" t="s">
        <v>151</v>
      </c>
    </row>
    <row r="623" spans="2:65" s="12" customFormat="1" ht="11.25" x14ac:dyDescent="0.2">
      <c r="B623" s="146"/>
      <c r="D623" s="147" t="s">
        <v>163</v>
      </c>
      <c r="E623" s="148" t="s">
        <v>19</v>
      </c>
      <c r="F623" s="149" t="s">
        <v>754</v>
      </c>
      <c r="H623" s="150">
        <v>3.41</v>
      </c>
      <c r="I623" s="151"/>
      <c r="L623" s="146"/>
      <c r="M623" s="152"/>
      <c r="U623" s="333"/>
      <c r="V623" s="1" t="str">
        <f t="shared" si="8"/>
        <v/>
      </c>
      <c r="AT623" s="148" t="s">
        <v>163</v>
      </c>
      <c r="AU623" s="148" t="s">
        <v>88</v>
      </c>
      <c r="AV623" s="12" t="s">
        <v>88</v>
      </c>
      <c r="AW623" s="12" t="s">
        <v>36</v>
      </c>
      <c r="AX623" s="12" t="s">
        <v>75</v>
      </c>
      <c r="AY623" s="148" t="s">
        <v>151</v>
      </c>
    </row>
    <row r="624" spans="2:65" s="12" customFormat="1" ht="11.25" x14ac:dyDescent="0.2">
      <c r="B624" s="146"/>
      <c r="D624" s="147" t="s">
        <v>163</v>
      </c>
      <c r="E624" s="148" t="s">
        <v>19</v>
      </c>
      <c r="F624" s="149" t="s">
        <v>755</v>
      </c>
      <c r="H624" s="150">
        <v>0.92</v>
      </c>
      <c r="I624" s="151"/>
      <c r="L624" s="146"/>
      <c r="M624" s="152"/>
      <c r="U624" s="333"/>
      <c r="V624" s="1" t="str">
        <f t="shared" si="8"/>
        <v/>
      </c>
      <c r="AT624" s="148" t="s">
        <v>163</v>
      </c>
      <c r="AU624" s="148" t="s">
        <v>88</v>
      </c>
      <c r="AV624" s="12" t="s">
        <v>88</v>
      </c>
      <c r="AW624" s="12" t="s">
        <v>36</v>
      </c>
      <c r="AX624" s="12" t="s">
        <v>75</v>
      </c>
      <c r="AY624" s="148" t="s">
        <v>151</v>
      </c>
    </row>
    <row r="625" spans="2:65" s="13" customFormat="1" ht="11.25" x14ac:dyDescent="0.2">
      <c r="B625" s="153"/>
      <c r="D625" s="147" t="s">
        <v>163</v>
      </c>
      <c r="E625" s="154" t="s">
        <v>19</v>
      </c>
      <c r="F625" s="155" t="s">
        <v>166</v>
      </c>
      <c r="H625" s="156">
        <v>4.33</v>
      </c>
      <c r="I625" s="157"/>
      <c r="L625" s="153"/>
      <c r="M625" s="158"/>
      <c r="U625" s="334"/>
      <c r="V625" s="1" t="str">
        <f t="shared" si="8"/>
        <v/>
      </c>
      <c r="AT625" s="154" t="s">
        <v>163</v>
      </c>
      <c r="AU625" s="154" t="s">
        <v>88</v>
      </c>
      <c r="AV625" s="13" t="s">
        <v>159</v>
      </c>
      <c r="AW625" s="13" t="s">
        <v>36</v>
      </c>
      <c r="AX625" s="13" t="s">
        <v>82</v>
      </c>
      <c r="AY625" s="154" t="s">
        <v>151</v>
      </c>
    </row>
    <row r="626" spans="2:65" s="1" customFormat="1" ht="16.5" customHeight="1" x14ac:dyDescent="0.2">
      <c r="B626" s="33"/>
      <c r="C626" s="129" t="s">
        <v>919</v>
      </c>
      <c r="D626" s="129" t="s">
        <v>154</v>
      </c>
      <c r="E626" s="130" t="s">
        <v>920</v>
      </c>
      <c r="F626" s="131" t="s">
        <v>921</v>
      </c>
      <c r="G626" s="132" t="s">
        <v>174</v>
      </c>
      <c r="H626" s="133">
        <v>8</v>
      </c>
      <c r="I626" s="134"/>
      <c r="J626" s="135">
        <f>ROUND(I626*H626,2)</f>
        <v>0</v>
      </c>
      <c r="K626" s="131" t="s">
        <v>158</v>
      </c>
      <c r="L626" s="33"/>
      <c r="M626" s="136" t="s">
        <v>19</v>
      </c>
      <c r="N626" s="137" t="s">
        <v>47</v>
      </c>
      <c r="P626" s="138">
        <f>O626*H626</f>
        <v>0</v>
      </c>
      <c r="Q626" s="138">
        <v>2.1000000000000001E-4</v>
      </c>
      <c r="R626" s="138">
        <f>Q626*H626</f>
        <v>1.6800000000000001E-3</v>
      </c>
      <c r="S626" s="138">
        <v>0</v>
      </c>
      <c r="T626" s="138">
        <f>S626*H626</f>
        <v>0</v>
      </c>
      <c r="U626" s="331" t="s">
        <v>19</v>
      </c>
      <c r="V626" s="1" t="str">
        <f t="shared" si="8"/>
        <v/>
      </c>
      <c r="AR626" s="140" t="s">
        <v>254</v>
      </c>
      <c r="AT626" s="140" t="s">
        <v>154</v>
      </c>
      <c r="AU626" s="140" t="s">
        <v>88</v>
      </c>
      <c r="AY626" s="18" t="s">
        <v>151</v>
      </c>
      <c r="BE626" s="141">
        <f>IF(N626="základní",J626,0)</f>
        <v>0</v>
      </c>
      <c r="BF626" s="141">
        <f>IF(N626="snížená",J626,0)</f>
        <v>0</v>
      </c>
      <c r="BG626" s="141">
        <f>IF(N626="zákl. přenesená",J626,0)</f>
        <v>0</v>
      </c>
      <c r="BH626" s="141">
        <f>IF(N626="sníž. přenesená",J626,0)</f>
        <v>0</v>
      </c>
      <c r="BI626" s="141">
        <f>IF(N626="nulová",J626,0)</f>
        <v>0</v>
      </c>
      <c r="BJ626" s="18" t="s">
        <v>88</v>
      </c>
      <c r="BK626" s="141">
        <f>ROUND(I626*H626,2)</f>
        <v>0</v>
      </c>
      <c r="BL626" s="18" t="s">
        <v>254</v>
      </c>
      <c r="BM626" s="140" t="s">
        <v>922</v>
      </c>
    </row>
    <row r="627" spans="2:65" s="1" customFormat="1" ht="11.25" x14ac:dyDescent="0.2">
      <c r="B627" s="33"/>
      <c r="D627" s="142" t="s">
        <v>161</v>
      </c>
      <c r="F627" s="143" t="s">
        <v>923</v>
      </c>
      <c r="I627" s="144"/>
      <c r="L627" s="33"/>
      <c r="M627" s="145"/>
      <c r="U627" s="332"/>
      <c r="V627" s="1" t="str">
        <f t="shared" si="8"/>
        <v/>
      </c>
      <c r="AT627" s="18" t="s">
        <v>161</v>
      </c>
      <c r="AU627" s="18" t="s">
        <v>88</v>
      </c>
    </row>
    <row r="628" spans="2:65" s="12" customFormat="1" ht="11.25" x14ac:dyDescent="0.2">
      <c r="B628" s="146"/>
      <c r="D628" s="147" t="s">
        <v>163</v>
      </c>
      <c r="E628" s="148" t="s">
        <v>19</v>
      </c>
      <c r="F628" s="149" t="s">
        <v>924</v>
      </c>
      <c r="H628" s="150">
        <v>4</v>
      </c>
      <c r="I628" s="151"/>
      <c r="L628" s="146"/>
      <c r="M628" s="152"/>
      <c r="U628" s="333"/>
      <c r="V628" s="1" t="str">
        <f t="shared" si="8"/>
        <v/>
      </c>
      <c r="AT628" s="148" t="s">
        <v>163</v>
      </c>
      <c r="AU628" s="148" t="s">
        <v>88</v>
      </c>
      <c r="AV628" s="12" t="s">
        <v>88</v>
      </c>
      <c r="AW628" s="12" t="s">
        <v>36</v>
      </c>
      <c r="AX628" s="12" t="s">
        <v>75</v>
      </c>
      <c r="AY628" s="148" t="s">
        <v>151</v>
      </c>
    </row>
    <row r="629" spans="2:65" s="12" customFormat="1" ht="11.25" x14ac:dyDescent="0.2">
      <c r="B629" s="146"/>
      <c r="D629" s="147" t="s">
        <v>163</v>
      </c>
      <c r="E629" s="148" t="s">
        <v>19</v>
      </c>
      <c r="F629" s="149" t="s">
        <v>925</v>
      </c>
      <c r="H629" s="150">
        <v>4</v>
      </c>
      <c r="I629" s="151"/>
      <c r="L629" s="146"/>
      <c r="M629" s="152"/>
      <c r="U629" s="333"/>
      <c r="V629" s="1" t="str">
        <f t="shared" si="8"/>
        <v/>
      </c>
      <c r="AT629" s="148" t="s">
        <v>163</v>
      </c>
      <c r="AU629" s="148" t="s">
        <v>88</v>
      </c>
      <c r="AV629" s="12" t="s">
        <v>88</v>
      </c>
      <c r="AW629" s="12" t="s">
        <v>36</v>
      </c>
      <c r="AX629" s="12" t="s">
        <v>75</v>
      </c>
      <c r="AY629" s="148" t="s">
        <v>151</v>
      </c>
    </row>
    <row r="630" spans="2:65" s="13" customFormat="1" ht="11.25" x14ac:dyDescent="0.2">
      <c r="B630" s="153"/>
      <c r="D630" s="147" t="s">
        <v>163</v>
      </c>
      <c r="E630" s="154" t="s">
        <v>19</v>
      </c>
      <c r="F630" s="155" t="s">
        <v>166</v>
      </c>
      <c r="H630" s="156">
        <v>8</v>
      </c>
      <c r="I630" s="157"/>
      <c r="L630" s="153"/>
      <c r="M630" s="158"/>
      <c r="U630" s="334"/>
      <c r="V630" s="1" t="str">
        <f t="shared" si="8"/>
        <v/>
      </c>
      <c r="AT630" s="154" t="s">
        <v>163</v>
      </c>
      <c r="AU630" s="154" t="s">
        <v>88</v>
      </c>
      <c r="AV630" s="13" t="s">
        <v>159</v>
      </c>
      <c r="AW630" s="13" t="s">
        <v>36</v>
      </c>
      <c r="AX630" s="13" t="s">
        <v>82</v>
      </c>
      <c r="AY630" s="154" t="s">
        <v>151</v>
      </c>
    </row>
    <row r="631" spans="2:65" s="1" customFormat="1" ht="16.5" customHeight="1" x14ac:dyDescent="0.2">
      <c r="B631" s="33"/>
      <c r="C631" s="129" t="s">
        <v>926</v>
      </c>
      <c r="D631" s="129" t="s">
        <v>154</v>
      </c>
      <c r="E631" s="130" t="s">
        <v>927</v>
      </c>
      <c r="F631" s="131" t="s">
        <v>928</v>
      </c>
      <c r="G631" s="132" t="s">
        <v>318</v>
      </c>
      <c r="H631" s="133">
        <v>10</v>
      </c>
      <c r="I631" s="134"/>
      <c r="J631" s="135">
        <f>ROUND(I631*H631,2)</f>
        <v>0</v>
      </c>
      <c r="K631" s="131" t="s">
        <v>158</v>
      </c>
      <c r="L631" s="33"/>
      <c r="M631" s="136" t="s">
        <v>19</v>
      </c>
      <c r="N631" s="137" t="s">
        <v>47</v>
      </c>
      <c r="P631" s="138">
        <f>O631*H631</f>
        <v>0</v>
      </c>
      <c r="Q631" s="138">
        <v>3.2000000000000003E-4</v>
      </c>
      <c r="R631" s="138">
        <f>Q631*H631</f>
        <v>3.2000000000000002E-3</v>
      </c>
      <c r="S631" s="138">
        <v>0</v>
      </c>
      <c r="T631" s="138">
        <f>S631*H631</f>
        <v>0</v>
      </c>
      <c r="U631" s="331" t="s">
        <v>19</v>
      </c>
      <c r="V631" s="1" t="str">
        <f t="shared" si="8"/>
        <v/>
      </c>
      <c r="AR631" s="140" t="s">
        <v>254</v>
      </c>
      <c r="AT631" s="140" t="s">
        <v>154</v>
      </c>
      <c r="AU631" s="140" t="s">
        <v>88</v>
      </c>
      <c r="AY631" s="18" t="s">
        <v>151</v>
      </c>
      <c r="BE631" s="141">
        <f>IF(N631="základní",J631,0)</f>
        <v>0</v>
      </c>
      <c r="BF631" s="141">
        <f>IF(N631="snížená",J631,0)</f>
        <v>0</v>
      </c>
      <c r="BG631" s="141">
        <f>IF(N631="zákl. přenesená",J631,0)</f>
        <v>0</v>
      </c>
      <c r="BH631" s="141">
        <f>IF(N631="sníž. přenesená",J631,0)</f>
        <v>0</v>
      </c>
      <c r="BI631" s="141">
        <f>IF(N631="nulová",J631,0)</f>
        <v>0</v>
      </c>
      <c r="BJ631" s="18" t="s">
        <v>88</v>
      </c>
      <c r="BK631" s="141">
        <f>ROUND(I631*H631,2)</f>
        <v>0</v>
      </c>
      <c r="BL631" s="18" t="s">
        <v>254</v>
      </c>
      <c r="BM631" s="140" t="s">
        <v>929</v>
      </c>
    </row>
    <row r="632" spans="2:65" s="1" customFormat="1" ht="11.25" x14ac:dyDescent="0.2">
      <c r="B632" s="33"/>
      <c r="D632" s="142" t="s">
        <v>161</v>
      </c>
      <c r="F632" s="143" t="s">
        <v>930</v>
      </c>
      <c r="I632" s="144"/>
      <c r="L632" s="33"/>
      <c r="M632" s="145"/>
      <c r="U632" s="332"/>
      <c r="V632" s="1" t="str">
        <f t="shared" si="8"/>
        <v/>
      </c>
      <c r="AT632" s="18" t="s">
        <v>161</v>
      </c>
      <c r="AU632" s="18" t="s">
        <v>88</v>
      </c>
    </row>
    <row r="633" spans="2:65" s="12" customFormat="1" ht="11.25" x14ac:dyDescent="0.2">
      <c r="B633" s="146"/>
      <c r="D633" s="147" t="s">
        <v>163</v>
      </c>
      <c r="E633" s="148" t="s">
        <v>19</v>
      </c>
      <c r="F633" s="149" t="s">
        <v>910</v>
      </c>
      <c r="H633" s="150">
        <v>6.9</v>
      </c>
      <c r="I633" s="151"/>
      <c r="L633" s="146"/>
      <c r="M633" s="152"/>
      <c r="U633" s="333"/>
      <c r="V633" s="1" t="str">
        <f t="shared" si="8"/>
        <v/>
      </c>
      <c r="AT633" s="148" t="s">
        <v>163</v>
      </c>
      <c r="AU633" s="148" t="s">
        <v>88</v>
      </c>
      <c r="AV633" s="12" t="s">
        <v>88</v>
      </c>
      <c r="AW633" s="12" t="s">
        <v>36</v>
      </c>
      <c r="AX633" s="12" t="s">
        <v>75</v>
      </c>
      <c r="AY633" s="148" t="s">
        <v>151</v>
      </c>
    </row>
    <row r="634" spans="2:65" s="12" customFormat="1" ht="11.25" x14ac:dyDescent="0.2">
      <c r="B634" s="146"/>
      <c r="D634" s="147" t="s">
        <v>163</v>
      </c>
      <c r="E634" s="148" t="s">
        <v>19</v>
      </c>
      <c r="F634" s="149" t="s">
        <v>931</v>
      </c>
      <c r="H634" s="150">
        <v>3.1</v>
      </c>
      <c r="I634" s="151"/>
      <c r="L634" s="146"/>
      <c r="M634" s="152"/>
      <c r="U634" s="333"/>
      <c r="V634" s="1" t="str">
        <f t="shared" si="8"/>
        <v/>
      </c>
      <c r="AT634" s="148" t="s">
        <v>163</v>
      </c>
      <c r="AU634" s="148" t="s">
        <v>88</v>
      </c>
      <c r="AV634" s="12" t="s">
        <v>88</v>
      </c>
      <c r="AW634" s="12" t="s">
        <v>36</v>
      </c>
      <c r="AX634" s="12" t="s">
        <v>75</v>
      </c>
      <c r="AY634" s="148" t="s">
        <v>151</v>
      </c>
    </row>
    <row r="635" spans="2:65" s="13" customFormat="1" ht="11.25" x14ac:dyDescent="0.2">
      <c r="B635" s="153"/>
      <c r="D635" s="147" t="s">
        <v>163</v>
      </c>
      <c r="E635" s="154" t="s">
        <v>19</v>
      </c>
      <c r="F635" s="155" t="s">
        <v>166</v>
      </c>
      <c r="H635" s="156">
        <v>10</v>
      </c>
      <c r="I635" s="157"/>
      <c r="L635" s="153"/>
      <c r="M635" s="158"/>
      <c r="U635" s="334"/>
      <c r="V635" s="1" t="str">
        <f t="shared" si="8"/>
        <v/>
      </c>
      <c r="AT635" s="154" t="s">
        <v>163</v>
      </c>
      <c r="AU635" s="154" t="s">
        <v>88</v>
      </c>
      <c r="AV635" s="13" t="s">
        <v>159</v>
      </c>
      <c r="AW635" s="13" t="s">
        <v>36</v>
      </c>
      <c r="AX635" s="13" t="s">
        <v>82</v>
      </c>
      <c r="AY635" s="154" t="s">
        <v>151</v>
      </c>
    </row>
    <row r="636" spans="2:65" s="1" customFormat="1" ht="24.2" customHeight="1" x14ac:dyDescent="0.2">
      <c r="B636" s="33"/>
      <c r="C636" s="129" t="s">
        <v>932</v>
      </c>
      <c r="D636" s="129" t="s">
        <v>154</v>
      </c>
      <c r="E636" s="130" t="s">
        <v>933</v>
      </c>
      <c r="F636" s="131" t="s">
        <v>934</v>
      </c>
      <c r="G636" s="132" t="s">
        <v>587</v>
      </c>
      <c r="H636" s="181"/>
      <c r="I636" s="134"/>
      <c r="J636" s="135">
        <f>ROUND(I636*H636,2)</f>
        <v>0</v>
      </c>
      <c r="K636" s="131" t="s">
        <v>158</v>
      </c>
      <c r="L636" s="33"/>
      <c r="M636" s="136" t="s">
        <v>19</v>
      </c>
      <c r="N636" s="137" t="s">
        <v>47</v>
      </c>
      <c r="P636" s="138">
        <f>O636*H636</f>
        <v>0</v>
      </c>
      <c r="Q636" s="138">
        <v>0</v>
      </c>
      <c r="R636" s="138">
        <f>Q636*H636</f>
        <v>0</v>
      </c>
      <c r="S636" s="138">
        <v>0</v>
      </c>
      <c r="T636" s="138">
        <f>S636*H636</f>
        <v>0</v>
      </c>
      <c r="U636" s="331" t="s">
        <v>19</v>
      </c>
      <c r="V636" s="1" t="str">
        <f t="shared" si="8"/>
        <v/>
      </c>
      <c r="AR636" s="140" t="s">
        <v>254</v>
      </c>
      <c r="AT636" s="140" t="s">
        <v>154</v>
      </c>
      <c r="AU636" s="140" t="s">
        <v>88</v>
      </c>
      <c r="AY636" s="18" t="s">
        <v>151</v>
      </c>
      <c r="BE636" s="141">
        <f>IF(N636="základní",J636,0)</f>
        <v>0</v>
      </c>
      <c r="BF636" s="141">
        <f>IF(N636="snížená",J636,0)</f>
        <v>0</v>
      </c>
      <c r="BG636" s="141">
        <f>IF(N636="zákl. přenesená",J636,0)</f>
        <v>0</v>
      </c>
      <c r="BH636" s="141">
        <f>IF(N636="sníž. přenesená",J636,0)</f>
        <v>0</v>
      </c>
      <c r="BI636" s="141">
        <f>IF(N636="nulová",J636,0)</f>
        <v>0</v>
      </c>
      <c r="BJ636" s="18" t="s">
        <v>88</v>
      </c>
      <c r="BK636" s="141">
        <f>ROUND(I636*H636,2)</f>
        <v>0</v>
      </c>
      <c r="BL636" s="18" t="s">
        <v>254</v>
      </c>
      <c r="BM636" s="140" t="s">
        <v>935</v>
      </c>
    </row>
    <row r="637" spans="2:65" s="1" customFormat="1" ht="11.25" x14ac:dyDescent="0.2">
      <c r="B637" s="33"/>
      <c r="D637" s="142" t="s">
        <v>161</v>
      </c>
      <c r="F637" s="143" t="s">
        <v>936</v>
      </c>
      <c r="I637" s="144"/>
      <c r="L637" s="33"/>
      <c r="M637" s="145"/>
      <c r="U637" s="332"/>
      <c r="V637" s="1" t="str">
        <f t="shared" si="8"/>
        <v/>
      </c>
      <c r="AT637" s="18" t="s">
        <v>161</v>
      </c>
      <c r="AU637" s="18" t="s">
        <v>88</v>
      </c>
    </row>
    <row r="638" spans="2:65" s="11" customFormat="1" ht="22.9" customHeight="1" x14ac:dyDescent="0.2">
      <c r="B638" s="117"/>
      <c r="D638" s="118" t="s">
        <v>74</v>
      </c>
      <c r="E638" s="127" t="s">
        <v>937</v>
      </c>
      <c r="F638" s="127" t="s">
        <v>938</v>
      </c>
      <c r="I638" s="120"/>
      <c r="J638" s="128">
        <f>BK638</f>
        <v>0</v>
      </c>
      <c r="L638" s="117"/>
      <c r="M638" s="122"/>
      <c r="P638" s="123">
        <f>SUM(P639:P662)</f>
        <v>0</v>
      </c>
      <c r="R638" s="123">
        <f>SUM(R639:R662)</f>
        <v>0</v>
      </c>
      <c r="T638" s="123">
        <f>SUM(T639:T662)</f>
        <v>1.0626599999999999</v>
      </c>
      <c r="U638" s="330"/>
      <c r="V638" s="1" t="str">
        <f t="shared" si="8"/>
        <v/>
      </c>
      <c r="AR638" s="118" t="s">
        <v>88</v>
      </c>
      <c r="AT638" s="125" t="s">
        <v>74</v>
      </c>
      <c r="AU638" s="125" t="s">
        <v>82</v>
      </c>
      <c r="AY638" s="118" t="s">
        <v>151</v>
      </c>
      <c r="BK638" s="126">
        <f>SUM(BK639:BK662)</f>
        <v>0</v>
      </c>
    </row>
    <row r="639" spans="2:65" s="1" customFormat="1" ht="21.75" customHeight="1" x14ac:dyDescent="0.2">
      <c r="B639" s="33"/>
      <c r="C639" s="129" t="s">
        <v>939</v>
      </c>
      <c r="D639" s="129" t="s">
        <v>154</v>
      </c>
      <c r="E639" s="130" t="s">
        <v>940</v>
      </c>
      <c r="F639" s="131" t="s">
        <v>941</v>
      </c>
      <c r="G639" s="132" t="s">
        <v>157</v>
      </c>
      <c r="H639" s="133">
        <v>45.64</v>
      </c>
      <c r="I639" s="134"/>
      <c r="J639" s="135">
        <f>ROUND(I639*H639,2)</f>
        <v>0</v>
      </c>
      <c r="K639" s="131" t="s">
        <v>158</v>
      </c>
      <c r="L639" s="33"/>
      <c r="M639" s="136" t="s">
        <v>19</v>
      </c>
      <c r="N639" s="137" t="s">
        <v>47</v>
      </c>
      <c r="P639" s="138">
        <f>O639*H639</f>
        <v>0</v>
      </c>
      <c r="Q639" s="138">
        <v>0</v>
      </c>
      <c r="R639" s="138">
        <f>Q639*H639</f>
        <v>0</v>
      </c>
      <c r="S639" s="138">
        <v>7.0000000000000001E-3</v>
      </c>
      <c r="T639" s="138">
        <f>S639*H639</f>
        <v>0.31947999999999999</v>
      </c>
      <c r="U639" s="331" t="s">
        <v>19</v>
      </c>
      <c r="V639" s="1" t="str">
        <f t="shared" si="8"/>
        <v/>
      </c>
      <c r="AR639" s="140" t="s">
        <v>254</v>
      </c>
      <c r="AT639" s="140" t="s">
        <v>154</v>
      </c>
      <c r="AU639" s="140" t="s">
        <v>88</v>
      </c>
      <c r="AY639" s="18" t="s">
        <v>151</v>
      </c>
      <c r="BE639" s="141">
        <f>IF(N639="základní",J639,0)</f>
        <v>0</v>
      </c>
      <c r="BF639" s="141">
        <f>IF(N639="snížená",J639,0)</f>
        <v>0</v>
      </c>
      <c r="BG639" s="141">
        <f>IF(N639="zákl. přenesená",J639,0)</f>
        <v>0</v>
      </c>
      <c r="BH639" s="141">
        <f>IF(N639="sníž. přenesená",J639,0)</f>
        <v>0</v>
      </c>
      <c r="BI639" s="141">
        <f>IF(N639="nulová",J639,0)</f>
        <v>0</v>
      </c>
      <c r="BJ639" s="18" t="s">
        <v>88</v>
      </c>
      <c r="BK639" s="141">
        <f>ROUND(I639*H639,2)</f>
        <v>0</v>
      </c>
      <c r="BL639" s="18" t="s">
        <v>254</v>
      </c>
      <c r="BM639" s="140" t="s">
        <v>942</v>
      </c>
    </row>
    <row r="640" spans="2:65" s="1" customFormat="1" ht="11.25" x14ac:dyDescent="0.2">
      <c r="B640" s="33"/>
      <c r="D640" s="142" t="s">
        <v>161</v>
      </c>
      <c r="F640" s="143" t="s">
        <v>943</v>
      </c>
      <c r="I640" s="144"/>
      <c r="L640" s="33"/>
      <c r="M640" s="145"/>
      <c r="U640" s="332"/>
      <c r="V640" s="1" t="str">
        <f t="shared" si="8"/>
        <v/>
      </c>
      <c r="AT640" s="18" t="s">
        <v>161</v>
      </c>
      <c r="AU640" s="18" t="s">
        <v>88</v>
      </c>
    </row>
    <row r="641" spans="2:65" s="14" customFormat="1" ht="11.25" x14ac:dyDescent="0.2">
      <c r="B641" s="159"/>
      <c r="D641" s="147" t="s">
        <v>163</v>
      </c>
      <c r="E641" s="160" t="s">
        <v>19</v>
      </c>
      <c r="F641" s="161" t="s">
        <v>361</v>
      </c>
      <c r="H641" s="160" t="s">
        <v>19</v>
      </c>
      <c r="I641" s="162"/>
      <c r="L641" s="159"/>
      <c r="M641" s="163"/>
      <c r="U641" s="335"/>
      <c r="V641" s="1" t="str">
        <f t="shared" si="8"/>
        <v/>
      </c>
      <c r="AT641" s="160" t="s">
        <v>163</v>
      </c>
      <c r="AU641" s="160" t="s">
        <v>88</v>
      </c>
      <c r="AV641" s="14" t="s">
        <v>82</v>
      </c>
      <c r="AW641" s="14" t="s">
        <v>36</v>
      </c>
      <c r="AX641" s="14" t="s">
        <v>75</v>
      </c>
      <c r="AY641" s="160" t="s">
        <v>151</v>
      </c>
    </row>
    <row r="642" spans="2:65" s="12" customFormat="1" ht="11.25" x14ac:dyDescent="0.2">
      <c r="B642" s="146"/>
      <c r="D642" s="147" t="s">
        <v>163</v>
      </c>
      <c r="E642" s="148" t="s">
        <v>19</v>
      </c>
      <c r="F642" s="149" t="s">
        <v>395</v>
      </c>
      <c r="H642" s="150">
        <v>28.15</v>
      </c>
      <c r="I642" s="151"/>
      <c r="L642" s="146"/>
      <c r="M642" s="152"/>
      <c r="U642" s="333"/>
      <c r="V642" s="1" t="str">
        <f t="shared" si="8"/>
        <v/>
      </c>
      <c r="AT642" s="148" t="s">
        <v>163</v>
      </c>
      <c r="AU642" s="148" t="s">
        <v>88</v>
      </c>
      <c r="AV642" s="12" t="s">
        <v>88</v>
      </c>
      <c r="AW642" s="12" t="s">
        <v>36</v>
      </c>
      <c r="AX642" s="12" t="s">
        <v>75</v>
      </c>
      <c r="AY642" s="148" t="s">
        <v>151</v>
      </c>
    </row>
    <row r="643" spans="2:65" s="12" customFormat="1" ht="11.25" x14ac:dyDescent="0.2">
      <c r="B643" s="146"/>
      <c r="D643" s="147" t="s">
        <v>163</v>
      </c>
      <c r="E643" s="148" t="s">
        <v>19</v>
      </c>
      <c r="F643" s="149" t="s">
        <v>396</v>
      </c>
      <c r="H643" s="150">
        <v>17.489999999999998</v>
      </c>
      <c r="I643" s="151"/>
      <c r="L643" s="146"/>
      <c r="M643" s="152"/>
      <c r="U643" s="333"/>
      <c r="V643" s="1" t="str">
        <f t="shared" si="8"/>
        <v/>
      </c>
      <c r="AT643" s="148" t="s">
        <v>163</v>
      </c>
      <c r="AU643" s="148" t="s">
        <v>88</v>
      </c>
      <c r="AV643" s="12" t="s">
        <v>88</v>
      </c>
      <c r="AW643" s="12" t="s">
        <v>36</v>
      </c>
      <c r="AX643" s="12" t="s">
        <v>75</v>
      </c>
      <c r="AY643" s="148" t="s">
        <v>151</v>
      </c>
    </row>
    <row r="644" spans="2:65" s="13" customFormat="1" ht="11.25" x14ac:dyDescent="0.2">
      <c r="B644" s="153"/>
      <c r="D644" s="147" t="s">
        <v>163</v>
      </c>
      <c r="E644" s="154" t="s">
        <v>19</v>
      </c>
      <c r="F644" s="155" t="s">
        <v>166</v>
      </c>
      <c r="H644" s="156">
        <v>45.64</v>
      </c>
      <c r="I644" s="157"/>
      <c r="L644" s="153"/>
      <c r="M644" s="158"/>
      <c r="U644" s="334"/>
      <c r="V644" s="1" t="str">
        <f t="shared" si="8"/>
        <v/>
      </c>
      <c r="AT644" s="154" t="s">
        <v>163</v>
      </c>
      <c r="AU644" s="154" t="s">
        <v>88</v>
      </c>
      <c r="AV644" s="13" t="s">
        <v>159</v>
      </c>
      <c r="AW644" s="13" t="s">
        <v>36</v>
      </c>
      <c r="AX644" s="13" t="s">
        <v>82</v>
      </c>
      <c r="AY644" s="154" t="s">
        <v>151</v>
      </c>
    </row>
    <row r="645" spans="2:65" s="1" customFormat="1" ht="16.5" customHeight="1" x14ac:dyDescent="0.2">
      <c r="B645" s="33"/>
      <c r="C645" s="129" t="s">
        <v>944</v>
      </c>
      <c r="D645" s="129" t="s">
        <v>154</v>
      </c>
      <c r="E645" s="130" t="s">
        <v>945</v>
      </c>
      <c r="F645" s="131" t="s">
        <v>946</v>
      </c>
      <c r="G645" s="132" t="s">
        <v>157</v>
      </c>
      <c r="H645" s="133">
        <v>45.64</v>
      </c>
      <c r="I645" s="134"/>
      <c r="J645" s="135">
        <f>ROUND(I645*H645,2)</f>
        <v>0</v>
      </c>
      <c r="K645" s="131" t="s">
        <v>158</v>
      </c>
      <c r="L645" s="33"/>
      <c r="M645" s="136" t="s">
        <v>19</v>
      </c>
      <c r="N645" s="137" t="s">
        <v>47</v>
      </c>
      <c r="P645" s="138">
        <f>O645*H645</f>
        <v>0</v>
      </c>
      <c r="Q645" s="138">
        <v>0</v>
      </c>
      <c r="R645" s="138">
        <f>Q645*H645</f>
        <v>0</v>
      </c>
      <c r="S645" s="138">
        <v>5.0000000000000001E-4</v>
      </c>
      <c r="T645" s="138">
        <f>S645*H645</f>
        <v>2.282E-2</v>
      </c>
      <c r="U645" s="331" t="s">
        <v>19</v>
      </c>
      <c r="V645" s="1" t="str">
        <f t="shared" si="8"/>
        <v/>
      </c>
      <c r="AR645" s="140" t="s">
        <v>254</v>
      </c>
      <c r="AT645" s="140" t="s">
        <v>154</v>
      </c>
      <c r="AU645" s="140" t="s">
        <v>88</v>
      </c>
      <c r="AY645" s="18" t="s">
        <v>151</v>
      </c>
      <c r="BE645" s="141">
        <f>IF(N645="základní",J645,0)</f>
        <v>0</v>
      </c>
      <c r="BF645" s="141">
        <f>IF(N645="snížená",J645,0)</f>
        <v>0</v>
      </c>
      <c r="BG645" s="141">
        <f>IF(N645="zákl. přenesená",J645,0)</f>
        <v>0</v>
      </c>
      <c r="BH645" s="141">
        <f>IF(N645="sníž. přenesená",J645,0)</f>
        <v>0</v>
      </c>
      <c r="BI645" s="141">
        <f>IF(N645="nulová",J645,0)</f>
        <v>0</v>
      </c>
      <c r="BJ645" s="18" t="s">
        <v>88</v>
      </c>
      <c r="BK645" s="141">
        <f>ROUND(I645*H645,2)</f>
        <v>0</v>
      </c>
      <c r="BL645" s="18" t="s">
        <v>254</v>
      </c>
      <c r="BM645" s="140" t="s">
        <v>947</v>
      </c>
    </row>
    <row r="646" spans="2:65" s="1" customFormat="1" ht="11.25" x14ac:dyDescent="0.2">
      <c r="B646" s="33"/>
      <c r="D646" s="142" t="s">
        <v>161</v>
      </c>
      <c r="F646" s="143" t="s">
        <v>948</v>
      </c>
      <c r="I646" s="144"/>
      <c r="L646" s="33"/>
      <c r="M646" s="145"/>
      <c r="U646" s="332"/>
      <c r="V646" s="1" t="str">
        <f t="shared" si="8"/>
        <v/>
      </c>
      <c r="AT646" s="18" t="s">
        <v>161</v>
      </c>
      <c r="AU646" s="18" t="s">
        <v>88</v>
      </c>
    </row>
    <row r="647" spans="2:65" s="14" customFormat="1" ht="11.25" x14ac:dyDescent="0.2">
      <c r="B647" s="159"/>
      <c r="D647" s="147" t="s">
        <v>163</v>
      </c>
      <c r="E647" s="160" t="s">
        <v>19</v>
      </c>
      <c r="F647" s="161" t="s">
        <v>361</v>
      </c>
      <c r="H647" s="160" t="s">
        <v>19</v>
      </c>
      <c r="I647" s="162"/>
      <c r="L647" s="159"/>
      <c r="M647" s="163"/>
      <c r="U647" s="335"/>
      <c r="V647" s="1" t="str">
        <f t="shared" si="8"/>
        <v/>
      </c>
      <c r="AT647" s="160" t="s">
        <v>163</v>
      </c>
      <c r="AU647" s="160" t="s">
        <v>88</v>
      </c>
      <c r="AV647" s="14" t="s">
        <v>82</v>
      </c>
      <c r="AW647" s="14" t="s">
        <v>36</v>
      </c>
      <c r="AX647" s="14" t="s">
        <v>75</v>
      </c>
      <c r="AY647" s="160" t="s">
        <v>151</v>
      </c>
    </row>
    <row r="648" spans="2:65" s="12" customFormat="1" ht="11.25" x14ac:dyDescent="0.2">
      <c r="B648" s="146"/>
      <c r="D648" s="147" t="s">
        <v>163</v>
      </c>
      <c r="E648" s="148" t="s">
        <v>19</v>
      </c>
      <c r="F648" s="149" t="s">
        <v>395</v>
      </c>
      <c r="H648" s="150">
        <v>28.15</v>
      </c>
      <c r="I648" s="151"/>
      <c r="L648" s="146"/>
      <c r="M648" s="152"/>
      <c r="U648" s="333"/>
      <c r="V648" s="1" t="str">
        <f t="shared" si="8"/>
        <v/>
      </c>
      <c r="AT648" s="148" t="s">
        <v>163</v>
      </c>
      <c r="AU648" s="148" t="s">
        <v>88</v>
      </c>
      <c r="AV648" s="12" t="s">
        <v>88</v>
      </c>
      <c r="AW648" s="12" t="s">
        <v>36</v>
      </c>
      <c r="AX648" s="12" t="s">
        <v>75</v>
      </c>
      <c r="AY648" s="148" t="s">
        <v>151</v>
      </c>
    </row>
    <row r="649" spans="2:65" s="12" customFormat="1" ht="11.25" x14ac:dyDescent="0.2">
      <c r="B649" s="146"/>
      <c r="D649" s="147" t="s">
        <v>163</v>
      </c>
      <c r="E649" s="148" t="s">
        <v>19</v>
      </c>
      <c r="F649" s="149" t="s">
        <v>396</v>
      </c>
      <c r="H649" s="150">
        <v>17.489999999999998</v>
      </c>
      <c r="I649" s="151"/>
      <c r="L649" s="146"/>
      <c r="M649" s="152"/>
      <c r="U649" s="333"/>
      <c r="V649" s="1" t="str">
        <f t="shared" si="8"/>
        <v/>
      </c>
      <c r="AT649" s="148" t="s">
        <v>163</v>
      </c>
      <c r="AU649" s="148" t="s">
        <v>88</v>
      </c>
      <c r="AV649" s="12" t="s">
        <v>88</v>
      </c>
      <c r="AW649" s="12" t="s">
        <v>36</v>
      </c>
      <c r="AX649" s="12" t="s">
        <v>75</v>
      </c>
      <c r="AY649" s="148" t="s">
        <v>151</v>
      </c>
    </row>
    <row r="650" spans="2:65" s="13" customFormat="1" ht="11.25" x14ac:dyDescent="0.2">
      <c r="B650" s="153"/>
      <c r="D650" s="147" t="s">
        <v>163</v>
      </c>
      <c r="E650" s="154" t="s">
        <v>19</v>
      </c>
      <c r="F650" s="155" t="s">
        <v>166</v>
      </c>
      <c r="H650" s="156">
        <v>45.64</v>
      </c>
      <c r="I650" s="157"/>
      <c r="L650" s="153"/>
      <c r="M650" s="158"/>
      <c r="U650" s="334"/>
      <c r="V650" s="1" t="str">
        <f t="shared" si="8"/>
        <v/>
      </c>
      <c r="AT650" s="154" t="s">
        <v>163</v>
      </c>
      <c r="AU650" s="154" t="s">
        <v>88</v>
      </c>
      <c r="AV650" s="13" t="s">
        <v>159</v>
      </c>
      <c r="AW650" s="13" t="s">
        <v>36</v>
      </c>
      <c r="AX650" s="13" t="s">
        <v>82</v>
      </c>
      <c r="AY650" s="154" t="s">
        <v>151</v>
      </c>
    </row>
    <row r="651" spans="2:65" s="1" customFormat="1" ht="16.5" customHeight="1" x14ac:dyDescent="0.2">
      <c r="B651" s="33"/>
      <c r="C651" s="129" t="s">
        <v>949</v>
      </c>
      <c r="D651" s="129" t="s">
        <v>154</v>
      </c>
      <c r="E651" s="130" t="s">
        <v>950</v>
      </c>
      <c r="F651" s="131" t="s">
        <v>951</v>
      </c>
      <c r="G651" s="132" t="s">
        <v>318</v>
      </c>
      <c r="H651" s="133">
        <v>35.76</v>
      </c>
      <c r="I651" s="134"/>
      <c r="J651" s="135">
        <f>ROUND(I651*H651,2)</f>
        <v>0</v>
      </c>
      <c r="K651" s="131" t="s">
        <v>158</v>
      </c>
      <c r="L651" s="33"/>
      <c r="M651" s="136" t="s">
        <v>19</v>
      </c>
      <c r="N651" s="137" t="s">
        <v>47</v>
      </c>
      <c r="P651" s="138">
        <f>O651*H651</f>
        <v>0</v>
      </c>
      <c r="Q651" s="138">
        <v>0</v>
      </c>
      <c r="R651" s="138">
        <f>Q651*H651</f>
        <v>0</v>
      </c>
      <c r="S651" s="138">
        <v>1E-3</v>
      </c>
      <c r="T651" s="138">
        <f>S651*H651</f>
        <v>3.576E-2</v>
      </c>
      <c r="U651" s="331" t="s">
        <v>19</v>
      </c>
      <c r="V651" s="1" t="str">
        <f t="shared" si="8"/>
        <v/>
      </c>
      <c r="AR651" s="140" t="s">
        <v>254</v>
      </c>
      <c r="AT651" s="140" t="s">
        <v>154</v>
      </c>
      <c r="AU651" s="140" t="s">
        <v>88</v>
      </c>
      <c r="AY651" s="18" t="s">
        <v>151</v>
      </c>
      <c r="BE651" s="141">
        <f>IF(N651="základní",J651,0)</f>
        <v>0</v>
      </c>
      <c r="BF651" s="141">
        <f>IF(N651="snížená",J651,0)</f>
        <v>0</v>
      </c>
      <c r="BG651" s="141">
        <f>IF(N651="zákl. přenesená",J651,0)</f>
        <v>0</v>
      </c>
      <c r="BH651" s="141">
        <f>IF(N651="sníž. přenesená",J651,0)</f>
        <v>0</v>
      </c>
      <c r="BI651" s="141">
        <f>IF(N651="nulová",J651,0)</f>
        <v>0</v>
      </c>
      <c r="BJ651" s="18" t="s">
        <v>88</v>
      </c>
      <c r="BK651" s="141">
        <f>ROUND(I651*H651,2)</f>
        <v>0</v>
      </c>
      <c r="BL651" s="18" t="s">
        <v>254</v>
      </c>
      <c r="BM651" s="140" t="s">
        <v>952</v>
      </c>
    </row>
    <row r="652" spans="2:65" s="1" customFormat="1" ht="11.25" x14ac:dyDescent="0.2">
      <c r="B652" s="33"/>
      <c r="D652" s="142" t="s">
        <v>161</v>
      </c>
      <c r="F652" s="143" t="s">
        <v>953</v>
      </c>
      <c r="I652" s="144"/>
      <c r="L652" s="33"/>
      <c r="M652" s="145"/>
      <c r="U652" s="332"/>
      <c r="V652" s="1" t="str">
        <f t="shared" si="8"/>
        <v/>
      </c>
      <c r="AT652" s="18" t="s">
        <v>161</v>
      </c>
      <c r="AU652" s="18" t="s">
        <v>88</v>
      </c>
    </row>
    <row r="653" spans="2:65" s="14" customFormat="1" ht="11.25" x14ac:dyDescent="0.2">
      <c r="B653" s="159"/>
      <c r="D653" s="147" t="s">
        <v>163</v>
      </c>
      <c r="E653" s="160" t="s">
        <v>19</v>
      </c>
      <c r="F653" s="161" t="s">
        <v>361</v>
      </c>
      <c r="H653" s="160" t="s">
        <v>19</v>
      </c>
      <c r="I653" s="162"/>
      <c r="L653" s="159"/>
      <c r="M653" s="163"/>
      <c r="U653" s="335"/>
      <c r="V653" s="1" t="str">
        <f t="shared" si="8"/>
        <v/>
      </c>
      <c r="AT653" s="160" t="s">
        <v>163</v>
      </c>
      <c r="AU653" s="160" t="s">
        <v>88</v>
      </c>
      <c r="AV653" s="14" t="s">
        <v>82</v>
      </c>
      <c r="AW653" s="14" t="s">
        <v>36</v>
      </c>
      <c r="AX653" s="14" t="s">
        <v>75</v>
      </c>
      <c r="AY653" s="160" t="s">
        <v>151</v>
      </c>
    </row>
    <row r="654" spans="2:65" s="12" customFormat="1" ht="11.25" x14ac:dyDescent="0.2">
      <c r="B654" s="146"/>
      <c r="D654" s="147" t="s">
        <v>163</v>
      </c>
      <c r="E654" s="148" t="s">
        <v>19</v>
      </c>
      <c r="F654" s="149" t="s">
        <v>954</v>
      </c>
      <c r="H654" s="150">
        <v>19.22</v>
      </c>
      <c r="I654" s="151"/>
      <c r="L654" s="146"/>
      <c r="M654" s="152"/>
      <c r="U654" s="333"/>
      <c r="V654" s="1" t="str">
        <f t="shared" si="8"/>
        <v/>
      </c>
      <c r="AT654" s="148" t="s">
        <v>163</v>
      </c>
      <c r="AU654" s="148" t="s">
        <v>88</v>
      </c>
      <c r="AV654" s="12" t="s">
        <v>88</v>
      </c>
      <c r="AW654" s="12" t="s">
        <v>36</v>
      </c>
      <c r="AX654" s="12" t="s">
        <v>75</v>
      </c>
      <c r="AY654" s="148" t="s">
        <v>151</v>
      </c>
    </row>
    <row r="655" spans="2:65" s="12" customFormat="1" ht="11.25" x14ac:dyDescent="0.2">
      <c r="B655" s="146"/>
      <c r="D655" s="147" t="s">
        <v>163</v>
      </c>
      <c r="E655" s="148" t="s">
        <v>19</v>
      </c>
      <c r="F655" s="149" t="s">
        <v>955</v>
      </c>
      <c r="H655" s="150">
        <v>16.54</v>
      </c>
      <c r="I655" s="151"/>
      <c r="L655" s="146"/>
      <c r="M655" s="152"/>
      <c r="U655" s="333"/>
      <c r="V655" s="1" t="str">
        <f t="shared" si="8"/>
        <v/>
      </c>
      <c r="AT655" s="148" t="s">
        <v>163</v>
      </c>
      <c r="AU655" s="148" t="s">
        <v>88</v>
      </c>
      <c r="AV655" s="12" t="s">
        <v>88</v>
      </c>
      <c r="AW655" s="12" t="s">
        <v>36</v>
      </c>
      <c r="AX655" s="12" t="s">
        <v>75</v>
      </c>
      <c r="AY655" s="148" t="s">
        <v>151</v>
      </c>
    </row>
    <row r="656" spans="2:65" s="13" customFormat="1" ht="11.25" x14ac:dyDescent="0.2">
      <c r="B656" s="153"/>
      <c r="D656" s="147" t="s">
        <v>163</v>
      </c>
      <c r="E656" s="154" t="s">
        <v>19</v>
      </c>
      <c r="F656" s="155" t="s">
        <v>166</v>
      </c>
      <c r="H656" s="156">
        <v>35.76</v>
      </c>
      <c r="I656" s="157"/>
      <c r="L656" s="153"/>
      <c r="M656" s="158"/>
      <c r="U656" s="334"/>
      <c r="V656" s="1" t="str">
        <f t="shared" si="8"/>
        <v/>
      </c>
      <c r="AT656" s="154" t="s">
        <v>163</v>
      </c>
      <c r="AU656" s="154" t="s">
        <v>88</v>
      </c>
      <c r="AV656" s="13" t="s">
        <v>159</v>
      </c>
      <c r="AW656" s="13" t="s">
        <v>36</v>
      </c>
      <c r="AX656" s="13" t="s">
        <v>82</v>
      </c>
      <c r="AY656" s="154" t="s">
        <v>151</v>
      </c>
    </row>
    <row r="657" spans="2:65" s="1" customFormat="1" ht="16.5" customHeight="1" x14ac:dyDescent="0.2">
      <c r="B657" s="33"/>
      <c r="C657" s="129" t="s">
        <v>956</v>
      </c>
      <c r="D657" s="129" t="s">
        <v>154</v>
      </c>
      <c r="E657" s="130" t="s">
        <v>957</v>
      </c>
      <c r="F657" s="131" t="s">
        <v>958</v>
      </c>
      <c r="G657" s="132" t="s">
        <v>157</v>
      </c>
      <c r="H657" s="133">
        <v>45.64</v>
      </c>
      <c r="I657" s="134"/>
      <c r="J657" s="135">
        <f>ROUND(I657*H657,2)</f>
        <v>0</v>
      </c>
      <c r="K657" s="131" t="s">
        <v>158</v>
      </c>
      <c r="L657" s="33"/>
      <c r="M657" s="136" t="s">
        <v>19</v>
      </c>
      <c r="N657" s="137" t="s">
        <v>47</v>
      </c>
      <c r="P657" s="138">
        <f>O657*H657</f>
        <v>0</v>
      </c>
      <c r="Q657" s="138">
        <v>0</v>
      </c>
      <c r="R657" s="138">
        <f>Q657*H657</f>
        <v>0</v>
      </c>
      <c r="S657" s="138">
        <v>1.4999999999999999E-2</v>
      </c>
      <c r="T657" s="138">
        <f>S657*H657</f>
        <v>0.68459999999999999</v>
      </c>
      <c r="U657" s="331" t="s">
        <v>19</v>
      </c>
      <c r="V657" s="1" t="str">
        <f t="shared" si="8"/>
        <v/>
      </c>
      <c r="AR657" s="140" t="s">
        <v>254</v>
      </c>
      <c r="AT657" s="140" t="s">
        <v>154</v>
      </c>
      <c r="AU657" s="140" t="s">
        <v>88</v>
      </c>
      <c r="AY657" s="18" t="s">
        <v>151</v>
      </c>
      <c r="BE657" s="141">
        <f>IF(N657="základní",J657,0)</f>
        <v>0</v>
      </c>
      <c r="BF657" s="141">
        <f>IF(N657="snížená",J657,0)</f>
        <v>0</v>
      </c>
      <c r="BG657" s="141">
        <f>IF(N657="zákl. přenesená",J657,0)</f>
        <v>0</v>
      </c>
      <c r="BH657" s="141">
        <f>IF(N657="sníž. přenesená",J657,0)</f>
        <v>0</v>
      </c>
      <c r="BI657" s="141">
        <f>IF(N657="nulová",J657,0)</f>
        <v>0</v>
      </c>
      <c r="BJ657" s="18" t="s">
        <v>88</v>
      </c>
      <c r="BK657" s="141">
        <f>ROUND(I657*H657,2)</f>
        <v>0</v>
      </c>
      <c r="BL657" s="18" t="s">
        <v>254</v>
      </c>
      <c r="BM657" s="140" t="s">
        <v>959</v>
      </c>
    </row>
    <row r="658" spans="2:65" s="1" customFormat="1" ht="11.25" x14ac:dyDescent="0.2">
      <c r="B658" s="33"/>
      <c r="D658" s="142" t="s">
        <v>161</v>
      </c>
      <c r="F658" s="143" t="s">
        <v>960</v>
      </c>
      <c r="I658" s="144"/>
      <c r="L658" s="33"/>
      <c r="M658" s="145"/>
      <c r="U658" s="332"/>
      <c r="V658" s="1" t="str">
        <f t="shared" si="8"/>
        <v/>
      </c>
      <c r="AT658" s="18" t="s">
        <v>161</v>
      </c>
      <c r="AU658" s="18" t="s">
        <v>88</v>
      </c>
    </row>
    <row r="659" spans="2:65" s="14" customFormat="1" ht="11.25" x14ac:dyDescent="0.2">
      <c r="B659" s="159"/>
      <c r="D659" s="147" t="s">
        <v>163</v>
      </c>
      <c r="E659" s="160" t="s">
        <v>19</v>
      </c>
      <c r="F659" s="161" t="s">
        <v>361</v>
      </c>
      <c r="H659" s="160" t="s">
        <v>19</v>
      </c>
      <c r="I659" s="162"/>
      <c r="L659" s="159"/>
      <c r="M659" s="163"/>
      <c r="U659" s="335"/>
      <c r="V659" s="1" t="str">
        <f t="shared" si="8"/>
        <v/>
      </c>
      <c r="AT659" s="160" t="s">
        <v>163</v>
      </c>
      <c r="AU659" s="160" t="s">
        <v>88</v>
      </c>
      <c r="AV659" s="14" t="s">
        <v>82</v>
      </c>
      <c r="AW659" s="14" t="s">
        <v>36</v>
      </c>
      <c r="AX659" s="14" t="s">
        <v>75</v>
      </c>
      <c r="AY659" s="160" t="s">
        <v>151</v>
      </c>
    </row>
    <row r="660" spans="2:65" s="12" customFormat="1" ht="11.25" x14ac:dyDescent="0.2">
      <c r="B660" s="146"/>
      <c r="D660" s="147" t="s">
        <v>163</v>
      </c>
      <c r="E660" s="148" t="s">
        <v>19</v>
      </c>
      <c r="F660" s="149" t="s">
        <v>395</v>
      </c>
      <c r="H660" s="150">
        <v>28.15</v>
      </c>
      <c r="I660" s="151"/>
      <c r="L660" s="146"/>
      <c r="M660" s="152"/>
      <c r="U660" s="333"/>
      <c r="V660" s="1" t="str">
        <f t="shared" si="8"/>
        <v/>
      </c>
      <c r="AT660" s="148" t="s">
        <v>163</v>
      </c>
      <c r="AU660" s="148" t="s">
        <v>88</v>
      </c>
      <c r="AV660" s="12" t="s">
        <v>88</v>
      </c>
      <c r="AW660" s="12" t="s">
        <v>36</v>
      </c>
      <c r="AX660" s="12" t="s">
        <v>75</v>
      </c>
      <c r="AY660" s="148" t="s">
        <v>151</v>
      </c>
    </row>
    <row r="661" spans="2:65" s="12" customFormat="1" ht="11.25" x14ac:dyDescent="0.2">
      <c r="B661" s="146"/>
      <c r="D661" s="147" t="s">
        <v>163</v>
      </c>
      <c r="E661" s="148" t="s">
        <v>19</v>
      </c>
      <c r="F661" s="149" t="s">
        <v>396</v>
      </c>
      <c r="H661" s="150">
        <v>17.489999999999998</v>
      </c>
      <c r="I661" s="151"/>
      <c r="L661" s="146"/>
      <c r="M661" s="152"/>
      <c r="U661" s="333"/>
      <c r="V661" s="1" t="str">
        <f t="shared" si="8"/>
        <v/>
      </c>
      <c r="AT661" s="148" t="s">
        <v>163</v>
      </c>
      <c r="AU661" s="148" t="s">
        <v>88</v>
      </c>
      <c r="AV661" s="12" t="s">
        <v>88</v>
      </c>
      <c r="AW661" s="12" t="s">
        <v>36</v>
      </c>
      <c r="AX661" s="12" t="s">
        <v>75</v>
      </c>
      <c r="AY661" s="148" t="s">
        <v>151</v>
      </c>
    </row>
    <row r="662" spans="2:65" s="13" customFormat="1" ht="11.25" x14ac:dyDescent="0.2">
      <c r="B662" s="153"/>
      <c r="D662" s="147" t="s">
        <v>163</v>
      </c>
      <c r="E662" s="154" t="s">
        <v>19</v>
      </c>
      <c r="F662" s="155" t="s">
        <v>166</v>
      </c>
      <c r="H662" s="156">
        <v>45.64</v>
      </c>
      <c r="I662" s="157"/>
      <c r="L662" s="153"/>
      <c r="M662" s="158"/>
      <c r="U662" s="334"/>
      <c r="V662" s="1" t="str">
        <f t="shared" si="8"/>
        <v/>
      </c>
      <c r="AT662" s="154" t="s">
        <v>163</v>
      </c>
      <c r="AU662" s="154" t="s">
        <v>88</v>
      </c>
      <c r="AV662" s="13" t="s">
        <v>159</v>
      </c>
      <c r="AW662" s="13" t="s">
        <v>36</v>
      </c>
      <c r="AX662" s="13" t="s">
        <v>82</v>
      </c>
      <c r="AY662" s="154" t="s">
        <v>151</v>
      </c>
    </row>
    <row r="663" spans="2:65" s="11" customFormat="1" ht="22.9" customHeight="1" x14ac:dyDescent="0.2">
      <c r="B663" s="117"/>
      <c r="D663" s="118" t="s">
        <v>74</v>
      </c>
      <c r="E663" s="127" t="s">
        <v>961</v>
      </c>
      <c r="F663" s="127" t="s">
        <v>962</v>
      </c>
      <c r="I663" s="120"/>
      <c r="J663" s="128">
        <f>BK663</f>
        <v>0</v>
      </c>
      <c r="L663" s="117"/>
      <c r="M663" s="122"/>
      <c r="P663" s="123">
        <f>SUM(P664:P705)</f>
        <v>0</v>
      </c>
      <c r="R663" s="123">
        <f>SUM(R664:R705)</f>
        <v>0.26245002000000001</v>
      </c>
      <c r="T663" s="123">
        <f>SUM(T664:T705)</f>
        <v>0.101997</v>
      </c>
      <c r="U663" s="330"/>
      <c r="V663" s="1" t="str">
        <f t="shared" si="8"/>
        <v/>
      </c>
      <c r="AR663" s="118" t="s">
        <v>88</v>
      </c>
      <c r="AT663" s="125" t="s">
        <v>74</v>
      </c>
      <c r="AU663" s="125" t="s">
        <v>82</v>
      </c>
      <c r="AY663" s="118" t="s">
        <v>151</v>
      </c>
      <c r="BK663" s="126">
        <f>SUM(BK664:BK705)</f>
        <v>0</v>
      </c>
    </row>
    <row r="664" spans="2:65" s="1" customFormat="1" ht="16.5" customHeight="1" x14ac:dyDescent="0.2">
      <c r="B664" s="33"/>
      <c r="C664" s="129" t="s">
        <v>963</v>
      </c>
      <c r="D664" s="129" t="s">
        <v>154</v>
      </c>
      <c r="E664" s="130" t="s">
        <v>964</v>
      </c>
      <c r="F664" s="131" t="s">
        <v>965</v>
      </c>
      <c r="G664" s="132" t="s">
        <v>157</v>
      </c>
      <c r="H664" s="133">
        <v>32</v>
      </c>
      <c r="I664" s="134"/>
      <c r="J664" s="135">
        <f>ROUND(I664*H664,2)</f>
        <v>0</v>
      </c>
      <c r="K664" s="131" t="s">
        <v>158</v>
      </c>
      <c r="L664" s="33"/>
      <c r="M664" s="136" t="s">
        <v>19</v>
      </c>
      <c r="N664" s="137" t="s">
        <v>47</v>
      </c>
      <c r="P664" s="138">
        <f>O664*H664</f>
        <v>0</v>
      </c>
      <c r="Q664" s="138">
        <v>0</v>
      </c>
      <c r="R664" s="138">
        <f>Q664*H664</f>
        <v>0</v>
      </c>
      <c r="S664" s="138">
        <v>3.0000000000000001E-3</v>
      </c>
      <c r="T664" s="138">
        <f>S664*H664</f>
        <v>9.6000000000000002E-2</v>
      </c>
      <c r="U664" s="331" t="s">
        <v>19</v>
      </c>
      <c r="V664" s="1" t="str">
        <f t="shared" si="8"/>
        <v/>
      </c>
      <c r="AR664" s="140" t="s">
        <v>254</v>
      </c>
      <c r="AT664" s="140" t="s">
        <v>154</v>
      </c>
      <c r="AU664" s="140" t="s">
        <v>88</v>
      </c>
      <c r="AY664" s="18" t="s">
        <v>151</v>
      </c>
      <c r="BE664" s="141">
        <f>IF(N664="základní",J664,0)</f>
        <v>0</v>
      </c>
      <c r="BF664" s="141">
        <f>IF(N664="snížená",J664,0)</f>
        <v>0</v>
      </c>
      <c r="BG664" s="141">
        <f>IF(N664="zákl. přenesená",J664,0)</f>
        <v>0</v>
      </c>
      <c r="BH664" s="141">
        <f>IF(N664="sníž. přenesená",J664,0)</f>
        <v>0</v>
      </c>
      <c r="BI664" s="141">
        <f>IF(N664="nulová",J664,0)</f>
        <v>0</v>
      </c>
      <c r="BJ664" s="18" t="s">
        <v>88</v>
      </c>
      <c r="BK664" s="141">
        <f>ROUND(I664*H664,2)</f>
        <v>0</v>
      </c>
      <c r="BL664" s="18" t="s">
        <v>254</v>
      </c>
      <c r="BM664" s="140" t="s">
        <v>966</v>
      </c>
    </row>
    <row r="665" spans="2:65" s="1" customFormat="1" ht="11.25" x14ac:dyDescent="0.2">
      <c r="B665" s="33"/>
      <c r="D665" s="142" t="s">
        <v>161</v>
      </c>
      <c r="F665" s="143" t="s">
        <v>967</v>
      </c>
      <c r="I665" s="144"/>
      <c r="L665" s="33"/>
      <c r="M665" s="145"/>
      <c r="U665" s="332"/>
      <c r="V665" s="1" t="str">
        <f t="shared" si="8"/>
        <v/>
      </c>
      <c r="AT665" s="18" t="s">
        <v>161</v>
      </c>
      <c r="AU665" s="18" t="s">
        <v>88</v>
      </c>
    </row>
    <row r="666" spans="2:65" s="14" customFormat="1" ht="11.25" x14ac:dyDescent="0.2">
      <c r="B666" s="159"/>
      <c r="D666" s="147" t="s">
        <v>163</v>
      </c>
      <c r="E666" s="160" t="s">
        <v>19</v>
      </c>
      <c r="F666" s="161" t="s">
        <v>968</v>
      </c>
      <c r="H666" s="160" t="s">
        <v>19</v>
      </c>
      <c r="I666" s="162"/>
      <c r="L666" s="159"/>
      <c r="M666" s="163"/>
      <c r="U666" s="335"/>
      <c r="V666" s="1" t="str">
        <f t="shared" si="8"/>
        <v/>
      </c>
      <c r="AT666" s="160" t="s">
        <v>163</v>
      </c>
      <c r="AU666" s="160" t="s">
        <v>88</v>
      </c>
      <c r="AV666" s="14" t="s">
        <v>82</v>
      </c>
      <c r="AW666" s="14" t="s">
        <v>36</v>
      </c>
      <c r="AX666" s="14" t="s">
        <v>75</v>
      </c>
      <c r="AY666" s="160" t="s">
        <v>151</v>
      </c>
    </row>
    <row r="667" spans="2:65" s="12" customFormat="1" ht="11.25" x14ac:dyDescent="0.2">
      <c r="B667" s="146"/>
      <c r="D667" s="147" t="s">
        <v>163</v>
      </c>
      <c r="E667" s="148" t="s">
        <v>19</v>
      </c>
      <c r="F667" s="149" t="s">
        <v>969</v>
      </c>
      <c r="H667" s="150">
        <v>11.52</v>
      </c>
      <c r="I667" s="151"/>
      <c r="L667" s="146"/>
      <c r="M667" s="152"/>
      <c r="U667" s="333"/>
      <c r="V667" s="1" t="str">
        <f t="shared" si="8"/>
        <v/>
      </c>
      <c r="AT667" s="148" t="s">
        <v>163</v>
      </c>
      <c r="AU667" s="148" t="s">
        <v>88</v>
      </c>
      <c r="AV667" s="12" t="s">
        <v>88</v>
      </c>
      <c r="AW667" s="12" t="s">
        <v>36</v>
      </c>
      <c r="AX667" s="12" t="s">
        <v>75</v>
      </c>
      <c r="AY667" s="148" t="s">
        <v>151</v>
      </c>
    </row>
    <row r="668" spans="2:65" s="12" customFormat="1" ht="11.25" x14ac:dyDescent="0.2">
      <c r="B668" s="146"/>
      <c r="D668" s="147" t="s">
        <v>163</v>
      </c>
      <c r="E668" s="148" t="s">
        <v>19</v>
      </c>
      <c r="F668" s="149" t="s">
        <v>970</v>
      </c>
      <c r="H668" s="150">
        <v>20.48</v>
      </c>
      <c r="I668" s="151"/>
      <c r="L668" s="146"/>
      <c r="M668" s="152"/>
      <c r="U668" s="333"/>
      <c r="V668" s="1" t="str">
        <f t="shared" si="8"/>
        <v/>
      </c>
      <c r="AT668" s="148" t="s">
        <v>163</v>
      </c>
      <c r="AU668" s="148" t="s">
        <v>88</v>
      </c>
      <c r="AV668" s="12" t="s">
        <v>88</v>
      </c>
      <c r="AW668" s="12" t="s">
        <v>36</v>
      </c>
      <c r="AX668" s="12" t="s">
        <v>75</v>
      </c>
      <c r="AY668" s="148" t="s">
        <v>151</v>
      </c>
    </row>
    <row r="669" spans="2:65" s="13" customFormat="1" ht="11.25" x14ac:dyDescent="0.2">
      <c r="B669" s="153"/>
      <c r="D669" s="147" t="s">
        <v>163</v>
      </c>
      <c r="E669" s="154" t="s">
        <v>19</v>
      </c>
      <c r="F669" s="155" t="s">
        <v>166</v>
      </c>
      <c r="H669" s="156">
        <v>32</v>
      </c>
      <c r="I669" s="157"/>
      <c r="L669" s="153"/>
      <c r="M669" s="158"/>
      <c r="U669" s="334"/>
      <c r="V669" s="1" t="str">
        <f t="shared" si="8"/>
        <v/>
      </c>
      <c r="AT669" s="154" t="s">
        <v>163</v>
      </c>
      <c r="AU669" s="154" t="s">
        <v>88</v>
      </c>
      <c r="AV669" s="13" t="s">
        <v>159</v>
      </c>
      <c r="AW669" s="13" t="s">
        <v>36</v>
      </c>
      <c r="AX669" s="13" t="s">
        <v>82</v>
      </c>
      <c r="AY669" s="154" t="s">
        <v>151</v>
      </c>
    </row>
    <row r="670" spans="2:65" s="1" customFormat="1" ht="16.5" customHeight="1" x14ac:dyDescent="0.2">
      <c r="B670" s="33"/>
      <c r="C670" s="129" t="s">
        <v>971</v>
      </c>
      <c r="D670" s="129" t="s">
        <v>154</v>
      </c>
      <c r="E670" s="130" t="s">
        <v>972</v>
      </c>
      <c r="F670" s="131" t="s">
        <v>973</v>
      </c>
      <c r="G670" s="132" t="s">
        <v>318</v>
      </c>
      <c r="H670" s="133">
        <v>19.989999999999998</v>
      </c>
      <c r="I670" s="134"/>
      <c r="J670" s="135">
        <f>ROUND(I670*H670,2)</f>
        <v>0</v>
      </c>
      <c r="K670" s="131" t="s">
        <v>158</v>
      </c>
      <c r="L670" s="33"/>
      <c r="M670" s="136" t="s">
        <v>19</v>
      </c>
      <c r="N670" s="137" t="s">
        <v>47</v>
      </c>
      <c r="P670" s="138">
        <f>O670*H670</f>
        <v>0</v>
      </c>
      <c r="Q670" s="138">
        <v>0</v>
      </c>
      <c r="R670" s="138">
        <f>Q670*H670</f>
        <v>0</v>
      </c>
      <c r="S670" s="138">
        <v>2.9999999999999997E-4</v>
      </c>
      <c r="T670" s="138">
        <f>S670*H670</f>
        <v>5.9969999999999989E-3</v>
      </c>
      <c r="U670" s="331" t="s">
        <v>19</v>
      </c>
      <c r="V670" s="1" t="str">
        <f t="shared" si="8"/>
        <v/>
      </c>
      <c r="AR670" s="140" t="s">
        <v>254</v>
      </c>
      <c r="AT670" s="140" t="s">
        <v>154</v>
      </c>
      <c r="AU670" s="140" t="s">
        <v>88</v>
      </c>
      <c r="AY670" s="18" t="s">
        <v>151</v>
      </c>
      <c r="BE670" s="141">
        <f>IF(N670="základní",J670,0)</f>
        <v>0</v>
      </c>
      <c r="BF670" s="141">
        <f>IF(N670="snížená",J670,0)</f>
        <v>0</v>
      </c>
      <c r="BG670" s="141">
        <f>IF(N670="zákl. přenesená",J670,0)</f>
        <v>0</v>
      </c>
      <c r="BH670" s="141">
        <f>IF(N670="sníž. přenesená",J670,0)</f>
        <v>0</v>
      </c>
      <c r="BI670" s="141">
        <f>IF(N670="nulová",J670,0)</f>
        <v>0</v>
      </c>
      <c r="BJ670" s="18" t="s">
        <v>88</v>
      </c>
      <c r="BK670" s="141">
        <f>ROUND(I670*H670,2)</f>
        <v>0</v>
      </c>
      <c r="BL670" s="18" t="s">
        <v>254</v>
      </c>
      <c r="BM670" s="140" t="s">
        <v>974</v>
      </c>
    </row>
    <row r="671" spans="2:65" s="1" customFormat="1" ht="11.25" x14ac:dyDescent="0.2">
      <c r="B671" s="33"/>
      <c r="D671" s="142" t="s">
        <v>161</v>
      </c>
      <c r="F671" s="143" t="s">
        <v>975</v>
      </c>
      <c r="I671" s="144"/>
      <c r="L671" s="33"/>
      <c r="M671" s="145"/>
      <c r="U671" s="332"/>
      <c r="V671" s="1" t="str">
        <f t="shared" si="8"/>
        <v/>
      </c>
      <c r="AT671" s="18" t="s">
        <v>161</v>
      </c>
      <c r="AU671" s="18" t="s">
        <v>88</v>
      </c>
    </row>
    <row r="672" spans="2:65" s="14" customFormat="1" ht="11.25" x14ac:dyDescent="0.2">
      <c r="B672" s="159"/>
      <c r="D672" s="147" t="s">
        <v>163</v>
      </c>
      <c r="E672" s="160" t="s">
        <v>19</v>
      </c>
      <c r="F672" s="161" t="s">
        <v>361</v>
      </c>
      <c r="H672" s="160" t="s">
        <v>19</v>
      </c>
      <c r="I672" s="162"/>
      <c r="L672" s="159"/>
      <c r="M672" s="163"/>
      <c r="U672" s="335"/>
      <c r="V672" s="1" t="str">
        <f t="shared" si="8"/>
        <v/>
      </c>
      <c r="AT672" s="160" t="s">
        <v>163</v>
      </c>
      <c r="AU672" s="160" t="s">
        <v>88</v>
      </c>
      <c r="AV672" s="14" t="s">
        <v>82</v>
      </c>
      <c r="AW672" s="14" t="s">
        <v>36</v>
      </c>
      <c r="AX672" s="14" t="s">
        <v>75</v>
      </c>
      <c r="AY672" s="160" t="s">
        <v>151</v>
      </c>
    </row>
    <row r="673" spans="2:65" s="12" customFormat="1" ht="11.25" x14ac:dyDescent="0.2">
      <c r="B673" s="146"/>
      <c r="D673" s="147" t="s">
        <v>163</v>
      </c>
      <c r="E673" s="148" t="s">
        <v>19</v>
      </c>
      <c r="F673" s="149" t="s">
        <v>976</v>
      </c>
      <c r="H673" s="150">
        <v>7.89</v>
      </c>
      <c r="I673" s="151"/>
      <c r="L673" s="146"/>
      <c r="M673" s="152"/>
      <c r="U673" s="333"/>
      <c r="V673" s="1" t="str">
        <f t="shared" si="8"/>
        <v/>
      </c>
      <c r="AT673" s="148" t="s">
        <v>163</v>
      </c>
      <c r="AU673" s="148" t="s">
        <v>88</v>
      </c>
      <c r="AV673" s="12" t="s">
        <v>88</v>
      </c>
      <c r="AW673" s="12" t="s">
        <v>36</v>
      </c>
      <c r="AX673" s="12" t="s">
        <v>75</v>
      </c>
      <c r="AY673" s="148" t="s">
        <v>151</v>
      </c>
    </row>
    <row r="674" spans="2:65" s="12" customFormat="1" ht="11.25" x14ac:dyDescent="0.2">
      <c r="B674" s="146"/>
      <c r="D674" s="147" t="s">
        <v>163</v>
      </c>
      <c r="E674" s="148" t="s">
        <v>19</v>
      </c>
      <c r="F674" s="149" t="s">
        <v>977</v>
      </c>
      <c r="H674" s="150">
        <v>12.1</v>
      </c>
      <c r="I674" s="151"/>
      <c r="L674" s="146"/>
      <c r="M674" s="152"/>
      <c r="U674" s="333"/>
      <c r="V674" s="1" t="str">
        <f t="shared" si="8"/>
        <v/>
      </c>
      <c r="AT674" s="148" t="s">
        <v>163</v>
      </c>
      <c r="AU674" s="148" t="s">
        <v>88</v>
      </c>
      <c r="AV674" s="12" t="s">
        <v>88</v>
      </c>
      <c r="AW674" s="12" t="s">
        <v>36</v>
      </c>
      <c r="AX674" s="12" t="s">
        <v>75</v>
      </c>
      <c r="AY674" s="148" t="s">
        <v>151</v>
      </c>
    </row>
    <row r="675" spans="2:65" s="13" customFormat="1" ht="11.25" x14ac:dyDescent="0.2">
      <c r="B675" s="153"/>
      <c r="D675" s="147" t="s">
        <v>163</v>
      </c>
      <c r="E675" s="154" t="s">
        <v>19</v>
      </c>
      <c r="F675" s="155" t="s">
        <v>166</v>
      </c>
      <c r="H675" s="156">
        <v>19.989999999999998</v>
      </c>
      <c r="I675" s="157"/>
      <c r="L675" s="153"/>
      <c r="M675" s="158"/>
      <c r="U675" s="334"/>
      <c r="V675" s="1" t="str">
        <f t="shared" si="8"/>
        <v/>
      </c>
      <c r="AT675" s="154" t="s">
        <v>163</v>
      </c>
      <c r="AU675" s="154" t="s">
        <v>88</v>
      </c>
      <c r="AV675" s="13" t="s">
        <v>159</v>
      </c>
      <c r="AW675" s="13" t="s">
        <v>36</v>
      </c>
      <c r="AX675" s="13" t="s">
        <v>82</v>
      </c>
      <c r="AY675" s="154" t="s">
        <v>151</v>
      </c>
    </row>
    <row r="676" spans="2:65" s="1" customFormat="1" ht="16.5" customHeight="1" x14ac:dyDescent="0.2">
      <c r="B676" s="33"/>
      <c r="C676" s="129" t="s">
        <v>978</v>
      </c>
      <c r="D676" s="129" t="s">
        <v>154</v>
      </c>
      <c r="E676" s="130" t="s">
        <v>979</v>
      </c>
      <c r="F676" s="131" t="s">
        <v>980</v>
      </c>
      <c r="G676" s="132" t="s">
        <v>157</v>
      </c>
      <c r="H676" s="133">
        <v>54.58</v>
      </c>
      <c r="I676" s="134"/>
      <c r="J676" s="135">
        <f>ROUND(I676*H676,2)</f>
        <v>0</v>
      </c>
      <c r="K676" s="131" t="s">
        <v>158</v>
      </c>
      <c r="L676" s="33"/>
      <c r="M676" s="136" t="s">
        <v>19</v>
      </c>
      <c r="N676" s="137" t="s">
        <v>47</v>
      </c>
      <c r="P676" s="138">
        <f>O676*H676</f>
        <v>0</v>
      </c>
      <c r="Q676" s="138">
        <v>2.0000000000000001E-4</v>
      </c>
      <c r="R676" s="138">
        <f>Q676*H676</f>
        <v>1.0916E-2</v>
      </c>
      <c r="S676" s="138">
        <v>0</v>
      </c>
      <c r="T676" s="138">
        <f>S676*H676</f>
        <v>0</v>
      </c>
      <c r="U676" s="331" t="s">
        <v>19</v>
      </c>
      <c r="V676" s="1" t="str">
        <f t="shared" si="8"/>
        <v/>
      </c>
      <c r="AR676" s="140" t="s">
        <v>254</v>
      </c>
      <c r="AT676" s="140" t="s">
        <v>154</v>
      </c>
      <c r="AU676" s="140" t="s">
        <v>88</v>
      </c>
      <c r="AY676" s="18" t="s">
        <v>151</v>
      </c>
      <c r="BE676" s="141">
        <f>IF(N676="základní",J676,0)</f>
        <v>0</v>
      </c>
      <c r="BF676" s="141">
        <f>IF(N676="snížená",J676,0)</f>
        <v>0</v>
      </c>
      <c r="BG676" s="141">
        <f>IF(N676="zákl. přenesená",J676,0)</f>
        <v>0</v>
      </c>
      <c r="BH676" s="141">
        <f>IF(N676="sníž. přenesená",J676,0)</f>
        <v>0</v>
      </c>
      <c r="BI676" s="141">
        <f>IF(N676="nulová",J676,0)</f>
        <v>0</v>
      </c>
      <c r="BJ676" s="18" t="s">
        <v>88</v>
      </c>
      <c r="BK676" s="141">
        <f>ROUND(I676*H676,2)</f>
        <v>0</v>
      </c>
      <c r="BL676" s="18" t="s">
        <v>254</v>
      </c>
      <c r="BM676" s="140" t="s">
        <v>981</v>
      </c>
    </row>
    <row r="677" spans="2:65" s="1" customFormat="1" ht="11.25" x14ac:dyDescent="0.2">
      <c r="B677" s="33"/>
      <c r="D677" s="142" t="s">
        <v>161</v>
      </c>
      <c r="F677" s="143" t="s">
        <v>982</v>
      </c>
      <c r="I677" s="144"/>
      <c r="L677" s="33"/>
      <c r="M677" s="145"/>
      <c r="U677" s="332"/>
      <c r="V677" s="1" t="str">
        <f t="shared" si="8"/>
        <v/>
      </c>
      <c r="AT677" s="18" t="s">
        <v>161</v>
      </c>
      <c r="AU677" s="18" t="s">
        <v>88</v>
      </c>
    </row>
    <row r="678" spans="2:65" s="1" customFormat="1" ht="16.5" customHeight="1" x14ac:dyDescent="0.2">
      <c r="B678" s="33"/>
      <c r="C678" s="129" t="s">
        <v>983</v>
      </c>
      <c r="D678" s="129" t="s">
        <v>154</v>
      </c>
      <c r="E678" s="130" t="s">
        <v>984</v>
      </c>
      <c r="F678" s="131" t="s">
        <v>985</v>
      </c>
      <c r="G678" s="132" t="s">
        <v>157</v>
      </c>
      <c r="H678" s="133">
        <v>54.58</v>
      </c>
      <c r="I678" s="134"/>
      <c r="J678" s="135">
        <f>ROUND(I678*H678,2)</f>
        <v>0</v>
      </c>
      <c r="K678" s="131" t="s">
        <v>158</v>
      </c>
      <c r="L678" s="33"/>
      <c r="M678" s="136" t="s">
        <v>19</v>
      </c>
      <c r="N678" s="137" t="s">
        <v>47</v>
      </c>
      <c r="P678" s="138">
        <f>O678*H678</f>
        <v>0</v>
      </c>
      <c r="Q678" s="138">
        <v>2.9999999999999997E-4</v>
      </c>
      <c r="R678" s="138">
        <f>Q678*H678</f>
        <v>1.6374E-2</v>
      </c>
      <c r="S678" s="138">
        <v>0</v>
      </c>
      <c r="T678" s="138">
        <f>S678*H678</f>
        <v>0</v>
      </c>
      <c r="U678" s="331" t="s">
        <v>19</v>
      </c>
      <c r="V678" s="1" t="str">
        <f t="shared" si="8"/>
        <v/>
      </c>
      <c r="AR678" s="140" t="s">
        <v>254</v>
      </c>
      <c r="AT678" s="140" t="s">
        <v>154</v>
      </c>
      <c r="AU678" s="140" t="s">
        <v>88</v>
      </c>
      <c r="AY678" s="18" t="s">
        <v>151</v>
      </c>
      <c r="BE678" s="141">
        <f>IF(N678="základní",J678,0)</f>
        <v>0</v>
      </c>
      <c r="BF678" s="141">
        <f>IF(N678="snížená",J678,0)</f>
        <v>0</v>
      </c>
      <c r="BG678" s="141">
        <f>IF(N678="zákl. přenesená",J678,0)</f>
        <v>0</v>
      </c>
      <c r="BH678" s="141">
        <f>IF(N678="sníž. přenesená",J678,0)</f>
        <v>0</v>
      </c>
      <c r="BI678" s="141">
        <f>IF(N678="nulová",J678,0)</f>
        <v>0</v>
      </c>
      <c r="BJ678" s="18" t="s">
        <v>88</v>
      </c>
      <c r="BK678" s="141">
        <f>ROUND(I678*H678,2)</f>
        <v>0</v>
      </c>
      <c r="BL678" s="18" t="s">
        <v>254</v>
      </c>
      <c r="BM678" s="140" t="s">
        <v>986</v>
      </c>
    </row>
    <row r="679" spans="2:65" s="1" customFormat="1" ht="11.25" x14ac:dyDescent="0.2">
      <c r="B679" s="33"/>
      <c r="D679" s="142" t="s">
        <v>161</v>
      </c>
      <c r="F679" s="143" t="s">
        <v>987</v>
      </c>
      <c r="I679" s="144"/>
      <c r="L679" s="33"/>
      <c r="M679" s="145"/>
      <c r="U679" s="332"/>
      <c r="V679" s="1" t="str">
        <f t="shared" si="8"/>
        <v/>
      </c>
      <c r="AT679" s="18" t="s">
        <v>161</v>
      </c>
      <c r="AU679" s="18" t="s">
        <v>88</v>
      </c>
    </row>
    <row r="680" spans="2:65" s="14" customFormat="1" ht="11.25" x14ac:dyDescent="0.2">
      <c r="B680" s="159"/>
      <c r="D680" s="147" t="s">
        <v>163</v>
      </c>
      <c r="E680" s="160" t="s">
        <v>19</v>
      </c>
      <c r="F680" s="161" t="s">
        <v>577</v>
      </c>
      <c r="H680" s="160" t="s">
        <v>19</v>
      </c>
      <c r="I680" s="162"/>
      <c r="L680" s="159"/>
      <c r="M680" s="163"/>
      <c r="U680" s="335"/>
      <c r="V680" s="1" t="str">
        <f t="shared" si="8"/>
        <v/>
      </c>
      <c r="AT680" s="160" t="s">
        <v>163</v>
      </c>
      <c r="AU680" s="160" t="s">
        <v>88</v>
      </c>
      <c r="AV680" s="14" t="s">
        <v>82</v>
      </c>
      <c r="AW680" s="14" t="s">
        <v>36</v>
      </c>
      <c r="AX680" s="14" t="s">
        <v>75</v>
      </c>
      <c r="AY680" s="160" t="s">
        <v>151</v>
      </c>
    </row>
    <row r="681" spans="2:65" s="12" customFormat="1" ht="11.25" x14ac:dyDescent="0.2">
      <c r="B681" s="146"/>
      <c r="D681" s="147" t="s">
        <v>163</v>
      </c>
      <c r="E681" s="148" t="s">
        <v>19</v>
      </c>
      <c r="F681" s="149" t="s">
        <v>466</v>
      </c>
      <c r="H681" s="150">
        <v>17.489999999999998</v>
      </c>
      <c r="I681" s="151"/>
      <c r="L681" s="146"/>
      <c r="M681" s="152"/>
      <c r="U681" s="333"/>
      <c r="V681" s="1" t="str">
        <f t="shared" si="8"/>
        <v/>
      </c>
      <c r="AT681" s="148" t="s">
        <v>163</v>
      </c>
      <c r="AU681" s="148" t="s">
        <v>88</v>
      </c>
      <c r="AV681" s="12" t="s">
        <v>88</v>
      </c>
      <c r="AW681" s="12" t="s">
        <v>36</v>
      </c>
      <c r="AX681" s="12" t="s">
        <v>75</v>
      </c>
      <c r="AY681" s="148" t="s">
        <v>151</v>
      </c>
    </row>
    <row r="682" spans="2:65" s="12" customFormat="1" ht="11.25" x14ac:dyDescent="0.2">
      <c r="B682" s="146"/>
      <c r="D682" s="147" t="s">
        <v>163</v>
      </c>
      <c r="E682" s="148" t="s">
        <v>19</v>
      </c>
      <c r="F682" s="149" t="s">
        <v>467</v>
      </c>
      <c r="H682" s="150">
        <v>28.08</v>
      </c>
      <c r="I682" s="151"/>
      <c r="L682" s="146"/>
      <c r="M682" s="152"/>
      <c r="U682" s="333"/>
      <c r="V682" s="1" t="str">
        <f t="shared" ref="V682:V745" si="9">IF(U682="investice",J682,"")</f>
        <v/>
      </c>
      <c r="AT682" s="148" t="s">
        <v>163</v>
      </c>
      <c r="AU682" s="148" t="s">
        <v>88</v>
      </c>
      <c r="AV682" s="12" t="s">
        <v>88</v>
      </c>
      <c r="AW682" s="12" t="s">
        <v>36</v>
      </c>
      <c r="AX682" s="12" t="s">
        <v>75</v>
      </c>
      <c r="AY682" s="148" t="s">
        <v>151</v>
      </c>
    </row>
    <row r="683" spans="2:65" s="12" customFormat="1" ht="11.25" x14ac:dyDescent="0.2">
      <c r="B683" s="146"/>
      <c r="D683" s="147" t="s">
        <v>163</v>
      </c>
      <c r="E683" s="148" t="s">
        <v>19</v>
      </c>
      <c r="F683" s="149" t="s">
        <v>468</v>
      </c>
      <c r="H683" s="150">
        <v>9.01</v>
      </c>
      <c r="I683" s="151"/>
      <c r="L683" s="146"/>
      <c r="M683" s="152"/>
      <c r="U683" s="333"/>
      <c r="V683" s="1" t="str">
        <f t="shared" si="9"/>
        <v/>
      </c>
      <c r="AT683" s="148" t="s">
        <v>163</v>
      </c>
      <c r="AU683" s="148" t="s">
        <v>88</v>
      </c>
      <c r="AV683" s="12" t="s">
        <v>88</v>
      </c>
      <c r="AW683" s="12" t="s">
        <v>36</v>
      </c>
      <c r="AX683" s="12" t="s">
        <v>75</v>
      </c>
      <c r="AY683" s="148" t="s">
        <v>151</v>
      </c>
    </row>
    <row r="684" spans="2:65" s="13" customFormat="1" ht="11.25" x14ac:dyDescent="0.2">
      <c r="B684" s="153"/>
      <c r="D684" s="147" t="s">
        <v>163</v>
      </c>
      <c r="E684" s="154" t="s">
        <v>19</v>
      </c>
      <c r="F684" s="155" t="s">
        <v>166</v>
      </c>
      <c r="H684" s="156">
        <v>54.58</v>
      </c>
      <c r="I684" s="157"/>
      <c r="L684" s="153"/>
      <c r="M684" s="158"/>
      <c r="U684" s="334"/>
      <c r="V684" s="1" t="str">
        <f t="shared" si="9"/>
        <v/>
      </c>
      <c r="AT684" s="154" t="s">
        <v>163</v>
      </c>
      <c r="AU684" s="154" t="s">
        <v>88</v>
      </c>
      <c r="AV684" s="13" t="s">
        <v>159</v>
      </c>
      <c r="AW684" s="13" t="s">
        <v>36</v>
      </c>
      <c r="AX684" s="13" t="s">
        <v>82</v>
      </c>
      <c r="AY684" s="154" t="s">
        <v>151</v>
      </c>
    </row>
    <row r="685" spans="2:65" s="1" customFormat="1" ht="24.2" customHeight="1" x14ac:dyDescent="0.2">
      <c r="B685" s="33"/>
      <c r="C685" s="171" t="s">
        <v>988</v>
      </c>
      <c r="D685" s="171" t="s">
        <v>579</v>
      </c>
      <c r="E685" s="172" t="s">
        <v>989</v>
      </c>
      <c r="F685" s="173" t="s">
        <v>990</v>
      </c>
      <c r="G685" s="174" t="s">
        <v>157</v>
      </c>
      <c r="H685" s="175">
        <v>60.037999999999997</v>
      </c>
      <c r="I685" s="176"/>
      <c r="J685" s="177">
        <f>ROUND(I685*H685,2)</f>
        <v>0</v>
      </c>
      <c r="K685" s="173" t="s">
        <v>19</v>
      </c>
      <c r="L685" s="178"/>
      <c r="M685" s="179" t="s">
        <v>19</v>
      </c>
      <c r="N685" s="180" t="s">
        <v>47</v>
      </c>
      <c r="P685" s="138">
        <f>O685*H685</f>
        <v>0</v>
      </c>
      <c r="Q685" s="138">
        <v>3.6800000000000001E-3</v>
      </c>
      <c r="R685" s="138">
        <f>Q685*H685</f>
        <v>0.22093984</v>
      </c>
      <c r="S685" s="138">
        <v>0</v>
      </c>
      <c r="T685" s="138">
        <f>S685*H685</f>
        <v>0</v>
      </c>
      <c r="U685" s="331" t="s">
        <v>19</v>
      </c>
      <c r="V685" s="1" t="str">
        <f t="shared" si="9"/>
        <v/>
      </c>
      <c r="AR685" s="140" t="s">
        <v>375</v>
      </c>
      <c r="AT685" s="140" t="s">
        <v>579</v>
      </c>
      <c r="AU685" s="140" t="s">
        <v>88</v>
      </c>
      <c r="AY685" s="18" t="s">
        <v>151</v>
      </c>
      <c r="BE685" s="141">
        <f>IF(N685="základní",J685,0)</f>
        <v>0</v>
      </c>
      <c r="BF685" s="141">
        <f>IF(N685="snížená",J685,0)</f>
        <v>0</v>
      </c>
      <c r="BG685" s="141">
        <f>IF(N685="zákl. přenesená",J685,0)</f>
        <v>0</v>
      </c>
      <c r="BH685" s="141">
        <f>IF(N685="sníž. přenesená",J685,0)</f>
        <v>0</v>
      </c>
      <c r="BI685" s="141">
        <f>IF(N685="nulová",J685,0)</f>
        <v>0</v>
      </c>
      <c r="BJ685" s="18" t="s">
        <v>88</v>
      </c>
      <c r="BK685" s="141">
        <f>ROUND(I685*H685,2)</f>
        <v>0</v>
      </c>
      <c r="BL685" s="18" t="s">
        <v>254</v>
      </c>
      <c r="BM685" s="140" t="s">
        <v>991</v>
      </c>
    </row>
    <row r="686" spans="2:65" s="12" customFormat="1" ht="11.25" x14ac:dyDescent="0.2">
      <c r="B686" s="146"/>
      <c r="D686" s="147" t="s">
        <v>163</v>
      </c>
      <c r="F686" s="149" t="s">
        <v>992</v>
      </c>
      <c r="H686" s="150">
        <v>60.037999999999997</v>
      </c>
      <c r="I686" s="151"/>
      <c r="L686" s="146"/>
      <c r="M686" s="152"/>
      <c r="U686" s="333"/>
      <c r="V686" s="1" t="str">
        <f t="shared" si="9"/>
        <v/>
      </c>
      <c r="AT686" s="148" t="s">
        <v>163</v>
      </c>
      <c r="AU686" s="148" t="s">
        <v>88</v>
      </c>
      <c r="AV686" s="12" t="s">
        <v>88</v>
      </c>
      <c r="AW686" s="12" t="s">
        <v>4</v>
      </c>
      <c r="AX686" s="12" t="s">
        <v>82</v>
      </c>
      <c r="AY686" s="148" t="s">
        <v>151</v>
      </c>
    </row>
    <row r="687" spans="2:65" s="1" customFormat="1" ht="16.5" customHeight="1" x14ac:dyDescent="0.2">
      <c r="B687" s="33"/>
      <c r="C687" s="129" t="s">
        <v>993</v>
      </c>
      <c r="D687" s="129" t="s">
        <v>154</v>
      </c>
      <c r="E687" s="130" t="s">
        <v>994</v>
      </c>
      <c r="F687" s="131" t="s">
        <v>995</v>
      </c>
      <c r="G687" s="132" t="s">
        <v>318</v>
      </c>
      <c r="H687" s="133">
        <v>46.68</v>
      </c>
      <c r="I687" s="134"/>
      <c r="J687" s="135">
        <f>ROUND(I687*H687,2)</f>
        <v>0</v>
      </c>
      <c r="K687" s="131" t="s">
        <v>158</v>
      </c>
      <c r="L687" s="33"/>
      <c r="M687" s="136" t="s">
        <v>19</v>
      </c>
      <c r="N687" s="137" t="s">
        <v>47</v>
      </c>
      <c r="P687" s="138">
        <f>O687*H687</f>
        <v>0</v>
      </c>
      <c r="Q687" s="138">
        <v>1.0000000000000001E-5</v>
      </c>
      <c r="R687" s="138">
        <f>Q687*H687</f>
        <v>4.6680000000000002E-4</v>
      </c>
      <c r="S687" s="138">
        <v>0</v>
      </c>
      <c r="T687" s="138">
        <f>S687*H687</f>
        <v>0</v>
      </c>
      <c r="U687" s="331" t="s">
        <v>19</v>
      </c>
      <c r="V687" s="1" t="str">
        <f t="shared" si="9"/>
        <v/>
      </c>
      <c r="AR687" s="140" t="s">
        <v>254</v>
      </c>
      <c r="AT687" s="140" t="s">
        <v>154</v>
      </c>
      <c r="AU687" s="140" t="s">
        <v>88</v>
      </c>
      <c r="AY687" s="18" t="s">
        <v>151</v>
      </c>
      <c r="BE687" s="141">
        <f>IF(N687="základní",J687,0)</f>
        <v>0</v>
      </c>
      <c r="BF687" s="141">
        <f>IF(N687="snížená",J687,0)</f>
        <v>0</v>
      </c>
      <c r="BG687" s="141">
        <f>IF(N687="zákl. přenesená",J687,0)</f>
        <v>0</v>
      </c>
      <c r="BH687" s="141">
        <f>IF(N687="sníž. přenesená",J687,0)</f>
        <v>0</v>
      </c>
      <c r="BI687" s="141">
        <f>IF(N687="nulová",J687,0)</f>
        <v>0</v>
      </c>
      <c r="BJ687" s="18" t="s">
        <v>88</v>
      </c>
      <c r="BK687" s="141">
        <f>ROUND(I687*H687,2)</f>
        <v>0</v>
      </c>
      <c r="BL687" s="18" t="s">
        <v>254</v>
      </c>
      <c r="BM687" s="140" t="s">
        <v>996</v>
      </c>
    </row>
    <row r="688" spans="2:65" s="1" customFormat="1" ht="11.25" x14ac:dyDescent="0.2">
      <c r="B688" s="33"/>
      <c r="D688" s="142" t="s">
        <v>161</v>
      </c>
      <c r="F688" s="143" t="s">
        <v>997</v>
      </c>
      <c r="I688" s="144"/>
      <c r="L688" s="33"/>
      <c r="M688" s="145"/>
      <c r="U688" s="332"/>
      <c r="V688" s="1" t="str">
        <f t="shared" si="9"/>
        <v/>
      </c>
      <c r="AT688" s="18" t="s">
        <v>161</v>
      </c>
      <c r="AU688" s="18" t="s">
        <v>88</v>
      </c>
    </row>
    <row r="689" spans="2:65" s="14" customFormat="1" ht="11.25" x14ac:dyDescent="0.2">
      <c r="B689" s="159"/>
      <c r="D689" s="147" t="s">
        <v>163</v>
      </c>
      <c r="E689" s="160" t="s">
        <v>19</v>
      </c>
      <c r="F689" s="161" t="s">
        <v>577</v>
      </c>
      <c r="H689" s="160" t="s">
        <v>19</v>
      </c>
      <c r="I689" s="162"/>
      <c r="L689" s="159"/>
      <c r="M689" s="163"/>
      <c r="U689" s="335"/>
      <c r="V689" s="1" t="str">
        <f t="shared" si="9"/>
        <v/>
      </c>
      <c r="AT689" s="160" t="s">
        <v>163</v>
      </c>
      <c r="AU689" s="160" t="s">
        <v>88</v>
      </c>
      <c r="AV689" s="14" t="s">
        <v>82</v>
      </c>
      <c r="AW689" s="14" t="s">
        <v>36</v>
      </c>
      <c r="AX689" s="14" t="s">
        <v>75</v>
      </c>
      <c r="AY689" s="160" t="s">
        <v>151</v>
      </c>
    </row>
    <row r="690" spans="2:65" s="12" customFormat="1" ht="11.25" x14ac:dyDescent="0.2">
      <c r="B690" s="146"/>
      <c r="D690" s="147" t="s">
        <v>163</v>
      </c>
      <c r="E690" s="148" t="s">
        <v>19</v>
      </c>
      <c r="F690" s="149" t="s">
        <v>998</v>
      </c>
      <c r="H690" s="150">
        <v>16.64</v>
      </c>
      <c r="I690" s="151"/>
      <c r="L690" s="146"/>
      <c r="M690" s="152"/>
      <c r="U690" s="333"/>
      <c r="V690" s="1" t="str">
        <f t="shared" si="9"/>
        <v/>
      </c>
      <c r="AT690" s="148" t="s">
        <v>163</v>
      </c>
      <c r="AU690" s="148" t="s">
        <v>88</v>
      </c>
      <c r="AV690" s="12" t="s">
        <v>88</v>
      </c>
      <c r="AW690" s="12" t="s">
        <v>36</v>
      </c>
      <c r="AX690" s="12" t="s">
        <v>75</v>
      </c>
      <c r="AY690" s="148" t="s">
        <v>151</v>
      </c>
    </row>
    <row r="691" spans="2:65" s="12" customFormat="1" ht="11.25" x14ac:dyDescent="0.2">
      <c r="B691" s="146"/>
      <c r="D691" s="147" t="s">
        <v>163</v>
      </c>
      <c r="E691" s="148" t="s">
        <v>19</v>
      </c>
      <c r="F691" s="149" t="s">
        <v>999</v>
      </c>
      <c r="H691" s="150">
        <v>18.739999999999998</v>
      </c>
      <c r="I691" s="151"/>
      <c r="L691" s="146"/>
      <c r="M691" s="152"/>
      <c r="U691" s="333"/>
      <c r="V691" s="1" t="str">
        <f t="shared" si="9"/>
        <v/>
      </c>
      <c r="AT691" s="148" t="s">
        <v>163</v>
      </c>
      <c r="AU691" s="148" t="s">
        <v>88</v>
      </c>
      <c r="AV691" s="12" t="s">
        <v>88</v>
      </c>
      <c r="AW691" s="12" t="s">
        <v>36</v>
      </c>
      <c r="AX691" s="12" t="s">
        <v>75</v>
      </c>
      <c r="AY691" s="148" t="s">
        <v>151</v>
      </c>
    </row>
    <row r="692" spans="2:65" s="12" customFormat="1" ht="11.25" x14ac:dyDescent="0.2">
      <c r="B692" s="146"/>
      <c r="D692" s="147" t="s">
        <v>163</v>
      </c>
      <c r="E692" s="148" t="s">
        <v>19</v>
      </c>
      <c r="F692" s="149" t="s">
        <v>1000</v>
      </c>
      <c r="H692" s="150">
        <v>11.3</v>
      </c>
      <c r="I692" s="151"/>
      <c r="L692" s="146"/>
      <c r="M692" s="152"/>
      <c r="U692" s="333"/>
      <c r="V692" s="1" t="str">
        <f t="shared" si="9"/>
        <v/>
      </c>
      <c r="AT692" s="148" t="s">
        <v>163</v>
      </c>
      <c r="AU692" s="148" t="s">
        <v>88</v>
      </c>
      <c r="AV692" s="12" t="s">
        <v>88</v>
      </c>
      <c r="AW692" s="12" t="s">
        <v>36</v>
      </c>
      <c r="AX692" s="12" t="s">
        <v>75</v>
      </c>
      <c r="AY692" s="148" t="s">
        <v>151</v>
      </c>
    </row>
    <row r="693" spans="2:65" s="13" customFormat="1" ht="11.25" x14ac:dyDescent="0.2">
      <c r="B693" s="153"/>
      <c r="D693" s="147" t="s">
        <v>163</v>
      </c>
      <c r="E693" s="154" t="s">
        <v>19</v>
      </c>
      <c r="F693" s="155" t="s">
        <v>166</v>
      </c>
      <c r="H693" s="156">
        <v>46.68</v>
      </c>
      <c r="I693" s="157"/>
      <c r="L693" s="153"/>
      <c r="M693" s="158"/>
      <c r="U693" s="334"/>
      <c r="V693" s="1" t="str">
        <f t="shared" si="9"/>
        <v/>
      </c>
      <c r="AT693" s="154" t="s">
        <v>163</v>
      </c>
      <c r="AU693" s="154" t="s">
        <v>88</v>
      </c>
      <c r="AV693" s="13" t="s">
        <v>159</v>
      </c>
      <c r="AW693" s="13" t="s">
        <v>36</v>
      </c>
      <c r="AX693" s="13" t="s">
        <v>82</v>
      </c>
      <c r="AY693" s="154" t="s">
        <v>151</v>
      </c>
    </row>
    <row r="694" spans="2:65" s="1" customFormat="1" ht="16.5" customHeight="1" x14ac:dyDescent="0.2">
      <c r="B694" s="33"/>
      <c r="C694" s="171" t="s">
        <v>1001</v>
      </c>
      <c r="D694" s="171" t="s">
        <v>579</v>
      </c>
      <c r="E694" s="172" t="s">
        <v>1002</v>
      </c>
      <c r="F694" s="173" t="s">
        <v>1003</v>
      </c>
      <c r="G694" s="174" t="s">
        <v>318</v>
      </c>
      <c r="H694" s="175">
        <v>47.613999999999997</v>
      </c>
      <c r="I694" s="176"/>
      <c r="J694" s="177">
        <f>ROUND(I694*H694,2)</f>
        <v>0</v>
      </c>
      <c r="K694" s="173" t="s">
        <v>19</v>
      </c>
      <c r="L694" s="178"/>
      <c r="M694" s="179" t="s">
        <v>19</v>
      </c>
      <c r="N694" s="180" t="s">
        <v>47</v>
      </c>
      <c r="P694" s="138">
        <f>O694*H694</f>
        <v>0</v>
      </c>
      <c r="Q694" s="138">
        <v>2.7E-4</v>
      </c>
      <c r="R694" s="138">
        <f>Q694*H694</f>
        <v>1.2855779999999999E-2</v>
      </c>
      <c r="S694" s="138">
        <v>0</v>
      </c>
      <c r="T694" s="138">
        <f>S694*H694</f>
        <v>0</v>
      </c>
      <c r="U694" s="331" t="s">
        <v>19</v>
      </c>
      <c r="V694" s="1" t="str">
        <f t="shared" si="9"/>
        <v/>
      </c>
      <c r="AR694" s="140" t="s">
        <v>375</v>
      </c>
      <c r="AT694" s="140" t="s">
        <v>579</v>
      </c>
      <c r="AU694" s="140" t="s">
        <v>88</v>
      </c>
      <c r="AY694" s="18" t="s">
        <v>151</v>
      </c>
      <c r="BE694" s="141">
        <f>IF(N694="základní",J694,0)</f>
        <v>0</v>
      </c>
      <c r="BF694" s="141">
        <f>IF(N694="snížená",J694,0)</f>
        <v>0</v>
      </c>
      <c r="BG694" s="141">
        <f>IF(N694="zákl. přenesená",J694,0)</f>
        <v>0</v>
      </c>
      <c r="BH694" s="141">
        <f>IF(N694="sníž. přenesená",J694,0)</f>
        <v>0</v>
      </c>
      <c r="BI694" s="141">
        <f>IF(N694="nulová",J694,0)</f>
        <v>0</v>
      </c>
      <c r="BJ694" s="18" t="s">
        <v>88</v>
      </c>
      <c r="BK694" s="141">
        <f>ROUND(I694*H694,2)</f>
        <v>0</v>
      </c>
      <c r="BL694" s="18" t="s">
        <v>254</v>
      </c>
      <c r="BM694" s="140" t="s">
        <v>1004</v>
      </c>
    </row>
    <row r="695" spans="2:65" s="12" customFormat="1" ht="11.25" x14ac:dyDescent="0.2">
      <c r="B695" s="146"/>
      <c r="D695" s="147" t="s">
        <v>163</v>
      </c>
      <c r="F695" s="149" t="s">
        <v>1005</v>
      </c>
      <c r="H695" s="150">
        <v>47.613999999999997</v>
      </c>
      <c r="I695" s="151"/>
      <c r="L695" s="146"/>
      <c r="M695" s="152"/>
      <c r="U695" s="333"/>
      <c r="V695" s="1" t="str">
        <f t="shared" si="9"/>
        <v/>
      </c>
      <c r="AT695" s="148" t="s">
        <v>163</v>
      </c>
      <c r="AU695" s="148" t="s">
        <v>88</v>
      </c>
      <c r="AV695" s="12" t="s">
        <v>88</v>
      </c>
      <c r="AW695" s="12" t="s">
        <v>4</v>
      </c>
      <c r="AX695" s="12" t="s">
        <v>82</v>
      </c>
      <c r="AY695" s="148" t="s">
        <v>151</v>
      </c>
    </row>
    <row r="696" spans="2:65" s="1" customFormat="1" ht="16.5" customHeight="1" x14ac:dyDescent="0.2">
      <c r="B696" s="33"/>
      <c r="C696" s="129" t="s">
        <v>1006</v>
      </c>
      <c r="D696" s="129" t="s">
        <v>154</v>
      </c>
      <c r="E696" s="130" t="s">
        <v>1007</v>
      </c>
      <c r="F696" s="131" t="s">
        <v>1008</v>
      </c>
      <c r="G696" s="132" t="s">
        <v>318</v>
      </c>
      <c r="H696" s="133">
        <v>2.2000000000000002</v>
      </c>
      <c r="I696" s="134"/>
      <c r="J696" s="135">
        <f>ROUND(I696*H696,2)</f>
        <v>0</v>
      </c>
      <c r="K696" s="131" t="s">
        <v>158</v>
      </c>
      <c r="L696" s="33"/>
      <c r="M696" s="136" t="s">
        <v>19</v>
      </c>
      <c r="N696" s="137" t="s">
        <v>47</v>
      </c>
      <c r="P696" s="138">
        <f>O696*H696</f>
        <v>0</v>
      </c>
      <c r="Q696" s="138">
        <v>0</v>
      </c>
      <c r="R696" s="138">
        <f>Q696*H696</f>
        <v>0</v>
      </c>
      <c r="S696" s="138">
        <v>0</v>
      </c>
      <c r="T696" s="138">
        <f>S696*H696</f>
        <v>0</v>
      </c>
      <c r="U696" s="331" t="s">
        <v>19</v>
      </c>
      <c r="V696" s="1" t="str">
        <f t="shared" si="9"/>
        <v/>
      </c>
      <c r="AR696" s="140" t="s">
        <v>254</v>
      </c>
      <c r="AT696" s="140" t="s">
        <v>154</v>
      </c>
      <c r="AU696" s="140" t="s">
        <v>88</v>
      </c>
      <c r="AY696" s="18" t="s">
        <v>151</v>
      </c>
      <c r="BE696" s="141">
        <f>IF(N696="základní",J696,0)</f>
        <v>0</v>
      </c>
      <c r="BF696" s="141">
        <f>IF(N696="snížená",J696,0)</f>
        <v>0</v>
      </c>
      <c r="BG696" s="141">
        <f>IF(N696="zákl. přenesená",J696,0)</f>
        <v>0</v>
      </c>
      <c r="BH696" s="141">
        <f>IF(N696="sníž. přenesená",J696,0)</f>
        <v>0</v>
      </c>
      <c r="BI696" s="141">
        <f>IF(N696="nulová",J696,0)</f>
        <v>0</v>
      </c>
      <c r="BJ696" s="18" t="s">
        <v>88</v>
      </c>
      <c r="BK696" s="141">
        <f>ROUND(I696*H696,2)</f>
        <v>0</v>
      </c>
      <c r="BL696" s="18" t="s">
        <v>254</v>
      </c>
      <c r="BM696" s="140" t="s">
        <v>1009</v>
      </c>
    </row>
    <row r="697" spans="2:65" s="1" customFormat="1" ht="11.25" x14ac:dyDescent="0.2">
      <c r="B697" s="33"/>
      <c r="D697" s="142" t="s">
        <v>161</v>
      </c>
      <c r="F697" s="143" t="s">
        <v>1010</v>
      </c>
      <c r="I697" s="144"/>
      <c r="L697" s="33"/>
      <c r="M697" s="145"/>
      <c r="U697" s="332"/>
      <c r="V697" s="1" t="str">
        <f t="shared" si="9"/>
        <v/>
      </c>
      <c r="AT697" s="18" t="s">
        <v>161</v>
      </c>
      <c r="AU697" s="18" t="s">
        <v>88</v>
      </c>
    </row>
    <row r="698" spans="2:65" s="14" customFormat="1" ht="11.25" x14ac:dyDescent="0.2">
      <c r="B698" s="159"/>
      <c r="D698" s="147" t="s">
        <v>163</v>
      </c>
      <c r="E698" s="160" t="s">
        <v>19</v>
      </c>
      <c r="F698" s="161" t="s">
        <v>1011</v>
      </c>
      <c r="H698" s="160" t="s">
        <v>19</v>
      </c>
      <c r="I698" s="162"/>
      <c r="L698" s="159"/>
      <c r="M698" s="163"/>
      <c r="U698" s="335"/>
      <c r="V698" s="1" t="str">
        <f t="shared" si="9"/>
        <v/>
      </c>
      <c r="AT698" s="160" t="s">
        <v>163</v>
      </c>
      <c r="AU698" s="160" t="s">
        <v>88</v>
      </c>
      <c r="AV698" s="14" t="s">
        <v>82</v>
      </c>
      <c r="AW698" s="14" t="s">
        <v>36</v>
      </c>
      <c r="AX698" s="14" t="s">
        <v>75</v>
      </c>
      <c r="AY698" s="160" t="s">
        <v>151</v>
      </c>
    </row>
    <row r="699" spans="2:65" s="12" customFormat="1" ht="11.25" x14ac:dyDescent="0.2">
      <c r="B699" s="146"/>
      <c r="D699" s="147" t="s">
        <v>163</v>
      </c>
      <c r="E699" s="148" t="s">
        <v>19</v>
      </c>
      <c r="F699" s="149" t="s">
        <v>1012</v>
      </c>
      <c r="H699" s="150">
        <v>1.4</v>
      </c>
      <c r="I699" s="151"/>
      <c r="L699" s="146"/>
      <c r="M699" s="152"/>
      <c r="U699" s="333"/>
      <c r="V699" s="1" t="str">
        <f t="shared" si="9"/>
        <v/>
      </c>
      <c r="AT699" s="148" t="s">
        <v>163</v>
      </c>
      <c r="AU699" s="148" t="s">
        <v>88</v>
      </c>
      <c r="AV699" s="12" t="s">
        <v>88</v>
      </c>
      <c r="AW699" s="12" t="s">
        <v>36</v>
      </c>
      <c r="AX699" s="12" t="s">
        <v>75</v>
      </c>
      <c r="AY699" s="148" t="s">
        <v>151</v>
      </c>
    </row>
    <row r="700" spans="2:65" s="12" customFormat="1" ht="11.25" x14ac:dyDescent="0.2">
      <c r="B700" s="146"/>
      <c r="D700" s="147" t="s">
        <v>163</v>
      </c>
      <c r="E700" s="148" t="s">
        <v>19</v>
      </c>
      <c r="F700" s="149" t="s">
        <v>1013</v>
      </c>
      <c r="H700" s="150">
        <v>0.8</v>
      </c>
      <c r="I700" s="151"/>
      <c r="L700" s="146"/>
      <c r="M700" s="152"/>
      <c r="U700" s="333"/>
      <c r="V700" s="1" t="str">
        <f t="shared" si="9"/>
        <v/>
      </c>
      <c r="AT700" s="148" t="s">
        <v>163</v>
      </c>
      <c r="AU700" s="148" t="s">
        <v>88</v>
      </c>
      <c r="AV700" s="12" t="s">
        <v>88</v>
      </c>
      <c r="AW700" s="12" t="s">
        <v>36</v>
      </c>
      <c r="AX700" s="12" t="s">
        <v>75</v>
      </c>
      <c r="AY700" s="148" t="s">
        <v>151</v>
      </c>
    </row>
    <row r="701" spans="2:65" s="13" customFormat="1" ht="11.25" x14ac:dyDescent="0.2">
      <c r="B701" s="153"/>
      <c r="D701" s="147" t="s">
        <v>163</v>
      </c>
      <c r="E701" s="154" t="s">
        <v>19</v>
      </c>
      <c r="F701" s="155" t="s">
        <v>166</v>
      </c>
      <c r="H701" s="156">
        <v>2.2000000000000002</v>
      </c>
      <c r="I701" s="157"/>
      <c r="L701" s="153"/>
      <c r="M701" s="158"/>
      <c r="U701" s="334"/>
      <c r="V701" s="1" t="str">
        <f t="shared" si="9"/>
        <v/>
      </c>
      <c r="AT701" s="154" t="s">
        <v>163</v>
      </c>
      <c r="AU701" s="154" t="s">
        <v>88</v>
      </c>
      <c r="AV701" s="13" t="s">
        <v>159</v>
      </c>
      <c r="AW701" s="13" t="s">
        <v>36</v>
      </c>
      <c r="AX701" s="13" t="s">
        <v>82</v>
      </c>
      <c r="AY701" s="154" t="s">
        <v>151</v>
      </c>
    </row>
    <row r="702" spans="2:65" s="1" customFormat="1" ht="16.5" customHeight="1" x14ac:dyDescent="0.2">
      <c r="B702" s="33"/>
      <c r="C702" s="171" t="s">
        <v>1014</v>
      </c>
      <c r="D702" s="171" t="s">
        <v>579</v>
      </c>
      <c r="E702" s="172" t="s">
        <v>1015</v>
      </c>
      <c r="F702" s="173" t="s">
        <v>1016</v>
      </c>
      <c r="G702" s="174" t="s">
        <v>318</v>
      </c>
      <c r="H702" s="175">
        <v>2.2440000000000002</v>
      </c>
      <c r="I702" s="176"/>
      <c r="J702" s="177">
        <f>ROUND(I702*H702,2)</f>
        <v>0</v>
      </c>
      <c r="K702" s="173" t="s">
        <v>19</v>
      </c>
      <c r="L702" s="178"/>
      <c r="M702" s="179" t="s">
        <v>19</v>
      </c>
      <c r="N702" s="180" t="s">
        <v>47</v>
      </c>
      <c r="P702" s="138">
        <f>O702*H702</f>
        <v>0</v>
      </c>
      <c r="Q702" s="138">
        <v>4.0000000000000002E-4</v>
      </c>
      <c r="R702" s="138">
        <f>Q702*H702</f>
        <v>8.9760000000000013E-4</v>
      </c>
      <c r="S702" s="138">
        <v>0</v>
      </c>
      <c r="T702" s="138">
        <f>S702*H702</f>
        <v>0</v>
      </c>
      <c r="U702" s="331" t="s">
        <v>19</v>
      </c>
      <c r="V702" s="1" t="str">
        <f t="shared" si="9"/>
        <v/>
      </c>
      <c r="AR702" s="140" t="s">
        <v>375</v>
      </c>
      <c r="AT702" s="140" t="s">
        <v>579</v>
      </c>
      <c r="AU702" s="140" t="s">
        <v>88</v>
      </c>
      <c r="AY702" s="18" t="s">
        <v>151</v>
      </c>
      <c r="BE702" s="141">
        <f>IF(N702="základní",J702,0)</f>
        <v>0</v>
      </c>
      <c r="BF702" s="141">
        <f>IF(N702="snížená",J702,0)</f>
        <v>0</v>
      </c>
      <c r="BG702" s="141">
        <f>IF(N702="zákl. přenesená",J702,0)</f>
        <v>0</v>
      </c>
      <c r="BH702" s="141">
        <f>IF(N702="sníž. přenesená",J702,0)</f>
        <v>0</v>
      </c>
      <c r="BI702" s="141">
        <f>IF(N702="nulová",J702,0)</f>
        <v>0</v>
      </c>
      <c r="BJ702" s="18" t="s">
        <v>88</v>
      </c>
      <c r="BK702" s="141">
        <f>ROUND(I702*H702,2)</f>
        <v>0</v>
      </c>
      <c r="BL702" s="18" t="s">
        <v>254</v>
      </c>
      <c r="BM702" s="140" t="s">
        <v>1017</v>
      </c>
    </row>
    <row r="703" spans="2:65" s="12" customFormat="1" ht="11.25" x14ac:dyDescent="0.2">
      <c r="B703" s="146"/>
      <c r="D703" s="147" t="s">
        <v>163</v>
      </c>
      <c r="F703" s="149" t="s">
        <v>1018</v>
      </c>
      <c r="H703" s="150">
        <v>2.2440000000000002</v>
      </c>
      <c r="I703" s="151"/>
      <c r="L703" s="146"/>
      <c r="M703" s="152"/>
      <c r="U703" s="333"/>
      <c r="V703" s="1" t="str">
        <f t="shared" si="9"/>
        <v/>
      </c>
      <c r="AT703" s="148" t="s">
        <v>163</v>
      </c>
      <c r="AU703" s="148" t="s">
        <v>88</v>
      </c>
      <c r="AV703" s="12" t="s">
        <v>88</v>
      </c>
      <c r="AW703" s="12" t="s">
        <v>4</v>
      </c>
      <c r="AX703" s="12" t="s">
        <v>82</v>
      </c>
      <c r="AY703" s="148" t="s">
        <v>151</v>
      </c>
    </row>
    <row r="704" spans="2:65" s="1" customFormat="1" ht="24.2" customHeight="1" x14ac:dyDescent="0.2">
      <c r="B704" s="33"/>
      <c r="C704" s="129" t="s">
        <v>1019</v>
      </c>
      <c r="D704" s="129" t="s">
        <v>154</v>
      </c>
      <c r="E704" s="130" t="s">
        <v>1020</v>
      </c>
      <c r="F704" s="131" t="s">
        <v>1021</v>
      </c>
      <c r="G704" s="132" t="s">
        <v>587</v>
      </c>
      <c r="H704" s="181"/>
      <c r="I704" s="134"/>
      <c r="J704" s="135">
        <f>ROUND(I704*H704,2)</f>
        <v>0</v>
      </c>
      <c r="K704" s="131" t="s">
        <v>158</v>
      </c>
      <c r="L704" s="33"/>
      <c r="M704" s="136" t="s">
        <v>19</v>
      </c>
      <c r="N704" s="137" t="s">
        <v>47</v>
      </c>
      <c r="P704" s="138">
        <f>O704*H704</f>
        <v>0</v>
      </c>
      <c r="Q704" s="138">
        <v>0</v>
      </c>
      <c r="R704" s="138">
        <f>Q704*H704</f>
        <v>0</v>
      </c>
      <c r="S704" s="138">
        <v>0</v>
      </c>
      <c r="T704" s="138">
        <f>S704*H704</f>
        <v>0</v>
      </c>
      <c r="U704" s="331" t="s">
        <v>19</v>
      </c>
      <c r="V704" s="1" t="str">
        <f t="shared" si="9"/>
        <v/>
      </c>
      <c r="AR704" s="140" t="s">
        <v>254</v>
      </c>
      <c r="AT704" s="140" t="s">
        <v>154</v>
      </c>
      <c r="AU704" s="140" t="s">
        <v>88</v>
      </c>
      <c r="AY704" s="18" t="s">
        <v>151</v>
      </c>
      <c r="BE704" s="141">
        <f>IF(N704="základní",J704,0)</f>
        <v>0</v>
      </c>
      <c r="BF704" s="141">
        <f>IF(N704="snížená",J704,0)</f>
        <v>0</v>
      </c>
      <c r="BG704" s="141">
        <f>IF(N704="zákl. přenesená",J704,0)</f>
        <v>0</v>
      </c>
      <c r="BH704" s="141">
        <f>IF(N704="sníž. přenesená",J704,0)</f>
        <v>0</v>
      </c>
      <c r="BI704" s="141">
        <f>IF(N704="nulová",J704,0)</f>
        <v>0</v>
      </c>
      <c r="BJ704" s="18" t="s">
        <v>88</v>
      </c>
      <c r="BK704" s="141">
        <f>ROUND(I704*H704,2)</f>
        <v>0</v>
      </c>
      <c r="BL704" s="18" t="s">
        <v>254</v>
      </c>
      <c r="BM704" s="140" t="s">
        <v>1022</v>
      </c>
    </row>
    <row r="705" spans="2:65" s="1" customFormat="1" ht="11.25" x14ac:dyDescent="0.2">
      <c r="B705" s="33"/>
      <c r="D705" s="142" t="s">
        <v>161</v>
      </c>
      <c r="F705" s="143" t="s">
        <v>1023</v>
      </c>
      <c r="I705" s="144"/>
      <c r="L705" s="33"/>
      <c r="M705" s="145"/>
      <c r="U705" s="332"/>
      <c r="V705" s="1" t="str">
        <f t="shared" si="9"/>
        <v/>
      </c>
      <c r="AT705" s="18" t="s">
        <v>161</v>
      </c>
      <c r="AU705" s="18" t="s">
        <v>88</v>
      </c>
    </row>
    <row r="706" spans="2:65" s="11" customFormat="1" ht="22.9" customHeight="1" x14ac:dyDescent="0.2">
      <c r="B706" s="117"/>
      <c r="D706" s="118" t="s">
        <v>74</v>
      </c>
      <c r="E706" s="127" t="s">
        <v>1024</v>
      </c>
      <c r="F706" s="127" t="s">
        <v>1025</v>
      </c>
      <c r="I706" s="120"/>
      <c r="J706" s="128">
        <f>BK706</f>
        <v>0</v>
      </c>
      <c r="L706" s="117"/>
      <c r="M706" s="122"/>
      <c r="P706" s="123">
        <f>SUM(P707:P744)</f>
        <v>0</v>
      </c>
      <c r="R706" s="123">
        <f>SUM(R707:R744)</f>
        <v>0.72575184000000004</v>
      </c>
      <c r="T706" s="123">
        <f>SUM(T707:T744)</f>
        <v>0</v>
      </c>
      <c r="U706" s="330"/>
      <c r="V706" s="1" t="str">
        <f t="shared" si="9"/>
        <v/>
      </c>
      <c r="AR706" s="118" t="s">
        <v>88</v>
      </c>
      <c r="AT706" s="125" t="s">
        <v>74</v>
      </c>
      <c r="AU706" s="125" t="s">
        <v>82</v>
      </c>
      <c r="AY706" s="118" t="s">
        <v>151</v>
      </c>
      <c r="BK706" s="126">
        <f>SUM(BK707:BK744)</f>
        <v>0</v>
      </c>
    </row>
    <row r="707" spans="2:65" s="1" customFormat="1" ht="16.5" customHeight="1" x14ac:dyDescent="0.2">
      <c r="B707" s="33"/>
      <c r="C707" s="129" t="s">
        <v>1026</v>
      </c>
      <c r="D707" s="129" t="s">
        <v>154</v>
      </c>
      <c r="E707" s="130" t="s">
        <v>1027</v>
      </c>
      <c r="F707" s="131" t="s">
        <v>1028</v>
      </c>
      <c r="G707" s="132" t="s">
        <v>157</v>
      </c>
      <c r="H707" s="133">
        <v>36.619999999999997</v>
      </c>
      <c r="I707" s="134"/>
      <c r="J707" s="135">
        <f>ROUND(I707*H707,2)</f>
        <v>0</v>
      </c>
      <c r="K707" s="131" t="s">
        <v>158</v>
      </c>
      <c r="L707" s="33"/>
      <c r="M707" s="136" t="s">
        <v>19</v>
      </c>
      <c r="N707" s="137" t="s">
        <v>47</v>
      </c>
      <c r="P707" s="138">
        <f>O707*H707</f>
        <v>0</v>
      </c>
      <c r="Q707" s="138">
        <v>2.9999999999999997E-4</v>
      </c>
      <c r="R707" s="138">
        <f>Q707*H707</f>
        <v>1.0985999999999998E-2</v>
      </c>
      <c r="S707" s="138">
        <v>0</v>
      </c>
      <c r="T707" s="138">
        <f>S707*H707</f>
        <v>0</v>
      </c>
      <c r="U707" s="331" t="s">
        <v>19</v>
      </c>
      <c r="V707" s="1" t="str">
        <f t="shared" si="9"/>
        <v/>
      </c>
      <c r="AR707" s="140" t="s">
        <v>254</v>
      </c>
      <c r="AT707" s="140" t="s">
        <v>154</v>
      </c>
      <c r="AU707" s="140" t="s">
        <v>88</v>
      </c>
      <c r="AY707" s="18" t="s">
        <v>151</v>
      </c>
      <c r="BE707" s="141">
        <f>IF(N707="základní",J707,0)</f>
        <v>0</v>
      </c>
      <c r="BF707" s="141">
        <f>IF(N707="snížená",J707,0)</f>
        <v>0</v>
      </c>
      <c r="BG707" s="141">
        <f>IF(N707="zákl. přenesená",J707,0)</f>
        <v>0</v>
      </c>
      <c r="BH707" s="141">
        <f>IF(N707="sníž. přenesená",J707,0)</f>
        <v>0</v>
      </c>
      <c r="BI707" s="141">
        <f>IF(N707="nulová",J707,0)</f>
        <v>0</v>
      </c>
      <c r="BJ707" s="18" t="s">
        <v>88</v>
      </c>
      <c r="BK707" s="141">
        <f>ROUND(I707*H707,2)</f>
        <v>0</v>
      </c>
      <c r="BL707" s="18" t="s">
        <v>254</v>
      </c>
      <c r="BM707" s="140" t="s">
        <v>1029</v>
      </c>
    </row>
    <row r="708" spans="2:65" s="1" customFormat="1" ht="11.25" x14ac:dyDescent="0.2">
      <c r="B708" s="33"/>
      <c r="D708" s="142" t="s">
        <v>161</v>
      </c>
      <c r="F708" s="143" t="s">
        <v>1030</v>
      </c>
      <c r="I708" s="144"/>
      <c r="L708" s="33"/>
      <c r="M708" s="145"/>
      <c r="U708" s="332"/>
      <c r="V708" s="1" t="str">
        <f t="shared" si="9"/>
        <v/>
      </c>
      <c r="AT708" s="18" t="s">
        <v>161</v>
      </c>
      <c r="AU708" s="18" t="s">
        <v>88</v>
      </c>
    </row>
    <row r="709" spans="2:65" s="1" customFormat="1" ht="21.75" customHeight="1" x14ac:dyDescent="0.2">
      <c r="B709" s="33"/>
      <c r="C709" s="129" t="s">
        <v>1031</v>
      </c>
      <c r="D709" s="129" t="s">
        <v>154</v>
      </c>
      <c r="E709" s="130" t="s">
        <v>1032</v>
      </c>
      <c r="F709" s="131" t="s">
        <v>1033</v>
      </c>
      <c r="G709" s="132" t="s">
        <v>157</v>
      </c>
      <c r="H709" s="133">
        <v>36.619999999999997</v>
      </c>
      <c r="I709" s="134"/>
      <c r="J709" s="135">
        <f>ROUND(I709*H709,2)</f>
        <v>0</v>
      </c>
      <c r="K709" s="131" t="s">
        <v>158</v>
      </c>
      <c r="L709" s="33"/>
      <c r="M709" s="136" t="s">
        <v>19</v>
      </c>
      <c r="N709" s="137" t="s">
        <v>47</v>
      </c>
      <c r="P709" s="138">
        <f>O709*H709</f>
        <v>0</v>
      </c>
      <c r="Q709" s="138">
        <v>5.3E-3</v>
      </c>
      <c r="R709" s="138">
        <f>Q709*H709</f>
        <v>0.19408599999999998</v>
      </c>
      <c r="S709" s="138">
        <v>0</v>
      </c>
      <c r="T709" s="138">
        <f>S709*H709</f>
        <v>0</v>
      </c>
      <c r="U709" s="331" t="s">
        <v>19</v>
      </c>
      <c r="V709" s="1" t="str">
        <f t="shared" si="9"/>
        <v/>
      </c>
      <c r="AR709" s="140" t="s">
        <v>254</v>
      </c>
      <c r="AT709" s="140" t="s">
        <v>154</v>
      </c>
      <c r="AU709" s="140" t="s">
        <v>88</v>
      </c>
      <c r="AY709" s="18" t="s">
        <v>151</v>
      </c>
      <c r="BE709" s="141">
        <f>IF(N709="základní",J709,0)</f>
        <v>0</v>
      </c>
      <c r="BF709" s="141">
        <f>IF(N709="snížená",J709,0)</f>
        <v>0</v>
      </c>
      <c r="BG709" s="141">
        <f>IF(N709="zákl. přenesená",J709,0)</f>
        <v>0</v>
      </c>
      <c r="BH709" s="141">
        <f>IF(N709="sníž. přenesená",J709,0)</f>
        <v>0</v>
      </c>
      <c r="BI709" s="141">
        <f>IF(N709="nulová",J709,0)</f>
        <v>0</v>
      </c>
      <c r="BJ709" s="18" t="s">
        <v>88</v>
      </c>
      <c r="BK709" s="141">
        <f>ROUND(I709*H709,2)</f>
        <v>0</v>
      </c>
      <c r="BL709" s="18" t="s">
        <v>254</v>
      </c>
      <c r="BM709" s="140" t="s">
        <v>1034</v>
      </c>
    </row>
    <row r="710" spans="2:65" s="1" customFormat="1" ht="11.25" x14ac:dyDescent="0.2">
      <c r="B710" s="33"/>
      <c r="D710" s="142" t="s">
        <v>161</v>
      </c>
      <c r="F710" s="143" t="s">
        <v>1035</v>
      </c>
      <c r="I710" s="144"/>
      <c r="L710" s="33"/>
      <c r="M710" s="145"/>
      <c r="U710" s="332"/>
      <c r="V710" s="1" t="str">
        <f t="shared" si="9"/>
        <v/>
      </c>
      <c r="AT710" s="18" t="s">
        <v>161</v>
      </c>
      <c r="AU710" s="18" t="s">
        <v>88</v>
      </c>
    </row>
    <row r="711" spans="2:65" s="14" customFormat="1" ht="11.25" x14ac:dyDescent="0.2">
      <c r="B711" s="159"/>
      <c r="D711" s="147" t="s">
        <v>163</v>
      </c>
      <c r="E711" s="160" t="s">
        <v>19</v>
      </c>
      <c r="F711" s="161" t="s">
        <v>1036</v>
      </c>
      <c r="H711" s="160" t="s">
        <v>19</v>
      </c>
      <c r="I711" s="162"/>
      <c r="L711" s="159"/>
      <c r="M711" s="163"/>
      <c r="U711" s="335"/>
      <c r="V711" s="1" t="str">
        <f t="shared" si="9"/>
        <v/>
      </c>
      <c r="AT711" s="160" t="s">
        <v>163</v>
      </c>
      <c r="AU711" s="160" t="s">
        <v>88</v>
      </c>
      <c r="AV711" s="14" t="s">
        <v>82</v>
      </c>
      <c r="AW711" s="14" t="s">
        <v>36</v>
      </c>
      <c r="AX711" s="14" t="s">
        <v>75</v>
      </c>
      <c r="AY711" s="160" t="s">
        <v>151</v>
      </c>
    </row>
    <row r="712" spans="2:65" s="12" customFormat="1" ht="11.25" x14ac:dyDescent="0.2">
      <c r="B712" s="146"/>
      <c r="D712" s="147" t="s">
        <v>163</v>
      </c>
      <c r="E712" s="148" t="s">
        <v>19</v>
      </c>
      <c r="F712" s="149" t="s">
        <v>1037</v>
      </c>
      <c r="H712" s="150">
        <v>1.5780000000000001</v>
      </c>
      <c r="I712" s="151"/>
      <c r="L712" s="146"/>
      <c r="M712" s="152"/>
      <c r="U712" s="333"/>
      <c r="V712" s="1" t="str">
        <f t="shared" si="9"/>
        <v/>
      </c>
      <c r="AT712" s="148" t="s">
        <v>163</v>
      </c>
      <c r="AU712" s="148" t="s">
        <v>88</v>
      </c>
      <c r="AV712" s="12" t="s">
        <v>88</v>
      </c>
      <c r="AW712" s="12" t="s">
        <v>36</v>
      </c>
      <c r="AX712" s="12" t="s">
        <v>75</v>
      </c>
      <c r="AY712" s="148" t="s">
        <v>151</v>
      </c>
    </row>
    <row r="713" spans="2:65" s="14" customFormat="1" ht="11.25" x14ac:dyDescent="0.2">
      <c r="B713" s="159"/>
      <c r="D713" s="147" t="s">
        <v>163</v>
      </c>
      <c r="E713" s="160" t="s">
        <v>19</v>
      </c>
      <c r="F713" s="161" t="s">
        <v>687</v>
      </c>
      <c r="H713" s="160" t="s">
        <v>19</v>
      </c>
      <c r="I713" s="162"/>
      <c r="L713" s="159"/>
      <c r="M713" s="163"/>
      <c r="U713" s="335"/>
      <c r="V713" s="1" t="str">
        <f t="shared" si="9"/>
        <v/>
      </c>
      <c r="AT713" s="160" t="s">
        <v>163</v>
      </c>
      <c r="AU713" s="160" t="s">
        <v>88</v>
      </c>
      <c r="AV713" s="14" t="s">
        <v>82</v>
      </c>
      <c r="AW713" s="14" t="s">
        <v>36</v>
      </c>
      <c r="AX713" s="14" t="s">
        <v>75</v>
      </c>
      <c r="AY713" s="160" t="s">
        <v>151</v>
      </c>
    </row>
    <row r="714" spans="2:65" s="12" customFormat="1" ht="11.25" x14ac:dyDescent="0.2">
      <c r="B714" s="146"/>
      <c r="D714" s="147" t="s">
        <v>163</v>
      </c>
      <c r="E714" s="148" t="s">
        <v>19</v>
      </c>
      <c r="F714" s="149" t="s">
        <v>1038</v>
      </c>
      <c r="H714" s="150">
        <v>22.5</v>
      </c>
      <c r="I714" s="151"/>
      <c r="L714" s="146"/>
      <c r="M714" s="152"/>
      <c r="U714" s="333"/>
      <c r="V714" s="1" t="str">
        <f t="shared" si="9"/>
        <v/>
      </c>
      <c r="AT714" s="148" t="s">
        <v>163</v>
      </c>
      <c r="AU714" s="148" t="s">
        <v>88</v>
      </c>
      <c r="AV714" s="12" t="s">
        <v>88</v>
      </c>
      <c r="AW714" s="12" t="s">
        <v>36</v>
      </c>
      <c r="AX714" s="12" t="s">
        <v>75</v>
      </c>
      <c r="AY714" s="148" t="s">
        <v>151</v>
      </c>
    </row>
    <row r="715" spans="2:65" s="12" customFormat="1" ht="11.25" x14ac:dyDescent="0.2">
      <c r="B715" s="146"/>
      <c r="D715" s="147" t="s">
        <v>163</v>
      </c>
      <c r="E715" s="148" t="s">
        <v>19</v>
      </c>
      <c r="F715" s="149" t="s">
        <v>355</v>
      </c>
      <c r="H715" s="150">
        <v>-1.379</v>
      </c>
      <c r="I715" s="151"/>
      <c r="L715" s="146"/>
      <c r="M715" s="152"/>
      <c r="U715" s="333"/>
      <c r="V715" s="1" t="str">
        <f t="shared" si="9"/>
        <v/>
      </c>
      <c r="AT715" s="148" t="s">
        <v>163</v>
      </c>
      <c r="AU715" s="148" t="s">
        <v>88</v>
      </c>
      <c r="AV715" s="12" t="s">
        <v>88</v>
      </c>
      <c r="AW715" s="12" t="s">
        <v>36</v>
      </c>
      <c r="AX715" s="12" t="s">
        <v>75</v>
      </c>
      <c r="AY715" s="148" t="s">
        <v>151</v>
      </c>
    </row>
    <row r="716" spans="2:65" s="14" customFormat="1" ht="11.25" x14ac:dyDescent="0.2">
      <c r="B716" s="159"/>
      <c r="D716" s="147" t="s">
        <v>163</v>
      </c>
      <c r="E716" s="160" t="s">
        <v>19</v>
      </c>
      <c r="F716" s="161" t="s">
        <v>1039</v>
      </c>
      <c r="H716" s="160" t="s">
        <v>19</v>
      </c>
      <c r="I716" s="162"/>
      <c r="L716" s="159"/>
      <c r="M716" s="163"/>
      <c r="U716" s="335"/>
      <c r="V716" s="1" t="str">
        <f t="shared" si="9"/>
        <v/>
      </c>
      <c r="AT716" s="160" t="s">
        <v>163</v>
      </c>
      <c r="AU716" s="160" t="s">
        <v>88</v>
      </c>
      <c r="AV716" s="14" t="s">
        <v>82</v>
      </c>
      <c r="AW716" s="14" t="s">
        <v>36</v>
      </c>
      <c r="AX716" s="14" t="s">
        <v>75</v>
      </c>
      <c r="AY716" s="160" t="s">
        <v>151</v>
      </c>
    </row>
    <row r="717" spans="2:65" s="12" customFormat="1" ht="11.25" x14ac:dyDescent="0.2">
      <c r="B717" s="146"/>
      <c r="D717" s="147" t="s">
        <v>163</v>
      </c>
      <c r="E717" s="148" t="s">
        <v>19</v>
      </c>
      <c r="F717" s="149" t="s">
        <v>1040</v>
      </c>
      <c r="H717" s="150">
        <v>15.3</v>
      </c>
      <c r="I717" s="151"/>
      <c r="L717" s="146"/>
      <c r="M717" s="152"/>
      <c r="U717" s="333"/>
      <c r="V717" s="1" t="str">
        <f t="shared" si="9"/>
        <v/>
      </c>
      <c r="AT717" s="148" t="s">
        <v>163</v>
      </c>
      <c r="AU717" s="148" t="s">
        <v>88</v>
      </c>
      <c r="AV717" s="12" t="s">
        <v>88</v>
      </c>
      <c r="AW717" s="12" t="s">
        <v>36</v>
      </c>
      <c r="AX717" s="12" t="s">
        <v>75</v>
      </c>
      <c r="AY717" s="148" t="s">
        <v>151</v>
      </c>
    </row>
    <row r="718" spans="2:65" s="12" customFormat="1" ht="11.25" x14ac:dyDescent="0.2">
      <c r="B718" s="146"/>
      <c r="D718" s="147" t="s">
        <v>163</v>
      </c>
      <c r="E718" s="148" t="s">
        <v>19</v>
      </c>
      <c r="F718" s="149" t="s">
        <v>355</v>
      </c>
      <c r="H718" s="150">
        <v>-1.379</v>
      </c>
      <c r="I718" s="151"/>
      <c r="L718" s="146"/>
      <c r="M718" s="152"/>
      <c r="U718" s="333"/>
      <c r="V718" s="1" t="str">
        <f t="shared" si="9"/>
        <v/>
      </c>
      <c r="AT718" s="148" t="s">
        <v>163</v>
      </c>
      <c r="AU718" s="148" t="s">
        <v>88</v>
      </c>
      <c r="AV718" s="12" t="s">
        <v>88</v>
      </c>
      <c r="AW718" s="12" t="s">
        <v>36</v>
      </c>
      <c r="AX718" s="12" t="s">
        <v>75</v>
      </c>
      <c r="AY718" s="148" t="s">
        <v>151</v>
      </c>
    </row>
    <row r="719" spans="2:65" s="13" customFormat="1" ht="11.25" x14ac:dyDescent="0.2">
      <c r="B719" s="153"/>
      <c r="D719" s="147" t="s">
        <v>163</v>
      </c>
      <c r="E719" s="154" t="s">
        <v>19</v>
      </c>
      <c r="F719" s="155" t="s">
        <v>166</v>
      </c>
      <c r="H719" s="156">
        <v>36.619999999999997</v>
      </c>
      <c r="I719" s="157"/>
      <c r="L719" s="153"/>
      <c r="M719" s="158"/>
      <c r="U719" s="334"/>
      <c r="V719" s="1" t="str">
        <f t="shared" si="9"/>
        <v/>
      </c>
      <c r="AT719" s="154" t="s">
        <v>163</v>
      </c>
      <c r="AU719" s="154" t="s">
        <v>88</v>
      </c>
      <c r="AV719" s="13" t="s">
        <v>159</v>
      </c>
      <c r="AW719" s="13" t="s">
        <v>36</v>
      </c>
      <c r="AX719" s="13" t="s">
        <v>82</v>
      </c>
      <c r="AY719" s="154" t="s">
        <v>151</v>
      </c>
    </row>
    <row r="720" spans="2:65" s="1" customFormat="1" ht="16.5" customHeight="1" x14ac:dyDescent="0.2">
      <c r="B720" s="33"/>
      <c r="C720" s="171" t="s">
        <v>1041</v>
      </c>
      <c r="D720" s="171" t="s">
        <v>579</v>
      </c>
      <c r="E720" s="172" t="s">
        <v>1042</v>
      </c>
      <c r="F720" s="173" t="s">
        <v>1043</v>
      </c>
      <c r="G720" s="174" t="s">
        <v>157</v>
      </c>
      <c r="H720" s="175">
        <v>40.281999999999996</v>
      </c>
      <c r="I720" s="176"/>
      <c r="J720" s="177">
        <f>ROUND(I720*H720,2)</f>
        <v>0</v>
      </c>
      <c r="K720" s="173" t="s">
        <v>19</v>
      </c>
      <c r="L720" s="178"/>
      <c r="M720" s="179" t="s">
        <v>19</v>
      </c>
      <c r="N720" s="180" t="s">
        <v>47</v>
      </c>
      <c r="P720" s="138">
        <f>O720*H720</f>
        <v>0</v>
      </c>
      <c r="Q720" s="138">
        <v>1.2319999999999999E-2</v>
      </c>
      <c r="R720" s="138">
        <f>Q720*H720</f>
        <v>0.49627423999999992</v>
      </c>
      <c r="S720" s="138">
        <v>0</v>
      </c>
      <c r="T720" s="138">
        <f>S720*H720</f>
        <v>0</v>
      </c>
      <c r="U720" s="331" t="s">
        <v>19</v>
      </c>
      <c r="V720" s="1" t="str">
        <f t="shared" si="9"/>
        <v/>
      </c>
      <c r="AR720" s="140" t="s">
        <v>375</v>
      </c>
      <c r="AT720" s="140" t="s">
        <v>579</v>
      </c>
      <c r="AU720" s="140" t="s">
        <v>88</v>
      </c>
      <c r="AY720" s="18" t="s">
        <v>151</v>
      </c>
      <c r="BE720" s="141">
        <f>IF(N720="základní",J720,0)</f>
        <v>0</v>
      </c>
      <c r="BF720" s="141">
        <f>IF(N720="snížená",J720,0)</f>
        <v>0</v>
      </c>
      <c r="BG720" s="141">
        <f>IF(N720="zákl. přenesená",J720,0)</f>
        <v>0</v>
      </c>
      <c r="BH720" s="141">
        <f>IF(N720="sníž. přenesená",J720,0)</f>
        <v>0</v>
      </c>
      <c r="BI720" s="141">
        <f>IF(N720="nulová",J720,0)</f>
        <v>0</v>
      </c>
      <c r="BJ720" s="18" t="s">
        <v>88</v>
      </c>
      <c r="BK720" s="141">
        <f>ROUND(I720*H720,2)</f>
        <v>0</v>
      </c>
      <c r="BL720" s="18" t="s">
        <v>254</v>
      </c>
      <c r="BM720" s="140" t="s">
        <v>1044</v>
      </c>
    </row>
    <row r="721" spans="2:65" s="12" customFormat="1" ht="11.25" x14ac:dyDescent="0.2">
      <c r="B721" s="146"/>
      <c r="D721" s="147" t="s">
        <v>163</v>
      </c>
      <c r="F721" s="149" t="s">
        <v>1045</v>
      </c>
      <c r="H721" s="150">
        <v>40.281999999999996</v>
      </c>
      <c r="I721" s="151"/>
      <c r="L721" s="146"/>
      <c r="M721" s="152"/>
      <c r="U721" s="333"/>
      <c r="V721" s="1" t="str">
        <f t="shared" si="9"/>
        <v/>
      </c>
      <c r="AT721" s="148" t="s">
        <v>163</v>
      </c>
      <c r="AU721" s="148" t="s">
        <v>88</v>
      </c>
      <c r="AV721" s="12" t="s">
        <v>88</v>
      </c>
      <c r="AW721" s="12" t="s">
        <v>4</v>
      </c>
      <c r="AX721" s="12" t="s">
        <v>82</v>
      </c>
      <c r="AY721" s="148" t="s">
        <v>151</v>
      </c>
    </row>
    <row r="722" spans="2:65" s="1" customFormat="1" ht="24.2" customHeight="1" x14ac:dyDescent="0.2">
      <c r="B722" s="33"/>
      <c r="C722" s="129" t="s">
        <v>1046</v>
      </c>
      <c r="D722" s="129" t="s">
        <v>154</v>
      </c>
      <c r="E722" s="130" t="s">
        <v>1047</v>
      </c>
      <c r="F722" s="131" t="s">
        <v>1048</v>
      </c>
      <c r="G722" s="132" t="s">
        <v>318</v>
      </c>
      <c r="H722" s="133">
        <v>12.6</v>
      </c>
      <c r="I722" s="134"/>
      <c r="J722" s="135">
        <f>ROUND(I722*H722,2)</f>
        <v>0</v>
      </c>
      <c r="K722" s="131" t="s">
        <v>158</v>
      </c>
      <c r="L722" s="33"/>
      <c r="M722" s="136" t="s">
        <v>19</v>
      </c>
      <c r="N722" s="137" t="s">
        <v>47</v>
      </c>
      <c r="P722" s="138">
        <f>O722*H722</f>
        <v>0</v>
      </c>
      <c r="Q722" s="138">
        <v>1.8000000000000001E-4</v>
      </c>
      <c r="R722" s="138">
        <f>Q722*H722</f>
        <v>2.2680000000000001E-3</v>
      </c>
      <c r="S722" s="138">
        <v>0</v>
      </c>
      <c r="T722" s="138">
        <f>S722*H722</f>
        <v>0</v>
      </c>
      <c r="U722" s="331" t="s">
        <v>19</v>
      </c>
      <c r="V722" s="1" t="str">
        <f t="shared" si="9"/>
        <v/>
      </c>
      <c r="AR722" s="140" t="s">
        <v>254</v>
      </c>
      <c r="AT722" s="140" t="s">
        <v>154</v>
      </c>
      <c r="AU722" s="140" t="s">
        <v>88</v>
      </c>
      <c r="AY722" s="18" t="s">
        <v>151</v>
      </c>
      <c r="BE722" s="141">
        <f>IF(N722="základní",J722,0)</f>
        <v>0</v>
      </c>
      <c r="BF722" s="141">
        <f>IF(N722="snížená",J722,0)</f>
        <v>0</v>
      </c>
      <c r="BG722" s="141">
        <f>IF(N722="zákl. přenesená",J722,0)</f>
        <v>0</v>
      </c>
      <c r="BH722" s="141">
        <f>IF(N722="sníž. přenesená",J722,0)</f>
        <v>0</v>
      </c>
      <c r="BI722" s="141">
        <f>IF(N722="nulová",J722,0)</f>
        <v>0</v>
      </c>
      <c r="BJ722" s="18" t="s">
        <v>88</v>
      </c>
      <c r="BK722" s="141">
        <f>ROUND(I722*H722,2)</f>
        <v>0</v>
      </c>
      <c r="BL722" s="18" t="s">
        <v>254</v>
      </c>
      <c r="BM722" s="140" t="s">
        <v>1049</v>
      </c>
    </row>
    <row r="723" spans="2:65" s="1" customFormat="1" ht="11.25" x14ac:dyDescent="0.2">
      <c r="B723" s="33"/>
      <c r="D723" s="142" t="s">
        <v>161</v>
      </c>
      <c r="F723" s="143" t="s">
        <v>1050</v>
      </c>
      <c r="I723" s="144"/>
      <c r="L723" s="33"/>
      <c r="M723" s="145"/>
      <c r="U723" s="332"/>
      <c r="V723" s="1" t="str">
        <f t="shared" si="9"/>
        <v/>
      </c>
      <c r="AT723" s="18" t="s">
        <v>161</v>
      </c>
      <c r="AU723" s="18" t="s">
        <v>88</v>
      </c>
    </row>
    <row r="724" spans="2:65" s="12" customFormat="1" ht="11.25" x14ac:dyDescent="0.2">
      <c r="B724" s="146"/>
      <c r="D724" s="147" t="s">
        <v>163</v>
      </c>
      <c r="E724" s="148" t="s">
        <v>19</v>
      </c>
      <c r="F724" s="149" t="s">
        <v>1051</v>
      </c>
      <c r="H724" s="150">
        <v>7.5</v>
      </c>
      <c r="I724" s="151"/>
      <c r="L724" s="146"/>
      <c r="M724" s="152"/>
      <c r="U724" s="333"/>
      <c r="V724" s="1" t="str">
        <f t="shared" si="9"/>
        <v/>
      </c>
      <c r="AT724" s="148" t="s">
        <v>163</v>
      </c>
      <c r="AU724" s="148" t="s">
        <v>88</v>
      </c>
      <c r="AV724" s="12" t="s">
        <v>88</v>
      </c>
      <c r="AW724" s="12" t="s">
        <v>36</v>
      </c>
      <c r="AX724" s="12" t="s">
        <v>75</v>
      </c>
      <c r="AY724" s="148" t="s">
        <v>151</v>
      </c>
    </row>
    <row r="725" spans="2:65" s="12" customFormat="1" ht="11.25" x14ac:dyDescent="0.2">
      <c r="B725" s="146"/>
      <c r="D725" s="147" t="s">
        <v>163</v>
      </c>
      <c r="E725" s="148" t="s">
        <v>19</v>
      </c>
      <c r="F725" s="149" t="s">
        <v>1052</v>
      </c>
      <c r="H725" s="150">
        <v>5.0999999999999996</v>
      </c>
      <c r="I725" s="151"/>
      <c r="L725" s="146"/>
      <c r="M725" s="152"/>
      <c r="U725" s="333"/>
      <c r="V725" s="1" t="str">
        <f t="shared" si="9"/>
        <v/>
      </c>
      <c r="AT725" s="148" t="s">
        <v>163</v>
      </c>
      <c r="AU725" s="148" t="s">
        <v>88</v>
      </c>
      <c r="AV725" s="12" t="s">
        <v>88</v>
      </c>
      <c r="AW725" s="12" t="s">
        <v>36</v>
      </c>
      <c r="AX725" s="12" t="s">
        <v>75</v>
      </c>
      <c r="AY725" s="148" t="s">
        <v>151</v>
      </c>
    </row>
    <row r="726" spans="2:65" s="13" customFormat="1" ht="11.25" x14ac:dyDescent="0.2">
      <c r="B726" s="153"/>
      <c r="D726" s="147" t="s">
        <v>163</v>
      </c>
      <c r="E726" s="154" t="s">
        <v>19</v>
      </c>
      <c r="F726" s="155" t="s">
        <v>166</v>
      </c>
      <c r="H726" s="156">
        <v>12.6</v>
      </c>
      <c r="I726" s="157"/>
      <c r="L726" s="153"/>
      <c r="M726" s="158"/>
      <c r="U726" s="334"/>
      <c r="V726" s="1" t="str">
        <f t="shared" si="9"/>
        <v/>
      </c>
      <c r="AT726" s="154" t="s">
        <v>163</v>
      </c>
      <c r="AU726" s="154" t="s">
        <v>88</v>
      </c>
      <c r="AV726" s="13" t="s">
        <v>159</v>
      </c>
      <c r="AW726" s="13" t="s">
        <v>36</v>
      </c>
      <c r="AX726" s="13" t="s">
        <v>82</v>
      </c>
      <c r="AY726" s="154" t="s">
        <v>151</v>
      </c>
    </row>
    <row r="727" spans="2:65" s="1" customFormat="1" ht="16.5" customHeight="1" x14ac:dyDescent="0.2">
      <c r="B727" s="33"/>
      <c r="C727" s="171" t="s">
        <v>1053</v>
      </c>
      <c r="D727" s="171" t="s">
        <v>579</v>
      </c>
      <c r="E727" s="172" t="s">
        <v>1054</v>
      </c>
      <c r="F727" s="173" t="s">
        <v>1055</v>
      </c>
      <c r="G727" s="174" t="s">
        <v>318</v>
      </c>
      <c r="H727" s="175">
        <v>13.23</v>
      </c>
      <c r="I727" s="176"/>
      <c r="J727" s="177">
        <f>ROUND(I727*H727,2)</f>
        <v>0</v>
      </c>
      <c r="K727" s="173" t="s">
        <v>19</v>
      </c>
      <c r="L727" s="178"/>
      <c r="M727" s="179" t="s">
        <v>19</v>
      </c>
      <c r="N727" s="180" t="s">
        <v>47</v>
      </c>
      <c r="P727" s="138">
        <f>O727*H727</f>
        <v>0</v>
      </c>
      <c r="Q727" s="138">
        <v>1.2E-4</v>
      </c>
      <c r="R727" s="138">
        <f>Q727*H727</f>
        <v>1.5876E-3</v>
      </c>
      <c r="S727" s="138">
        <v>0</v>
      </c>
      <c r="T727" s="138">
        <f>S727*H727</f>
        <v>0</v>
      </c>
      <c r="U727" s="331" t="s">
        <v>19</v>
      </c>
      <c r="V727" s="1" t="str">
        <f t="shared" si="9"/>
        <v/>
      </c>
      <c r="AR727" s="140" t="s">
        <v>375</v>
      </c>
      <c r="AT727" s="140" t="s">
        <v>579</v>
      </c>
      <c r="AU727" s="140" t="s">
        <v>88</v>
      </c>
      <c r="AY727" s="18" t="s">
        <v>151</v>
      </c>
      <c r="BE727" s="141">
        <f>IF(N727="základní",J727,0)</f>
        <v>0</v>
      </c>
      <c r="BF727" s="141">
        <f>IF(N727="snížená",J727,0)</f>
        <v>0</v>
      </c>
      <c r="BG727" s="141">
        <f>IF(N727="zákl. přenesená",J727,0)</f>
        <v>0</v>
      </c>
      <c r="BH727" s="141">
        <f>IF(N727="sníž. přenesená",J727,0)</f>
        <v>0</v>
      </c>
      <c r="BI727" s="141">
        <f>IF(N727="nulová",J727,0)</f>
        <v>0</v>
      </c>
      <c r="BJ727" s="18" t="s">
        <v>88</v>
      </c>
      <c r="BK727" s="141">
        <f>ROUND(I727*H727,2)</f>
        <v>0</v>
      </c>
      <c r="BL727" s="18" t="s">
        <v>254</v>
      </c>
      <c r="BM727" s="140" t="s">
        <v>1056</v>
      </c>
    </row>
    <row r="728" spans="2:65" s="12" customFormat="1" ht="11.25" x14ac:dyDescent="0.2">
      <c r="B728" s="146"/>
      <c r="D728" s="147" t="s">
        <v>163</v>
      </c>
      <c r="F728" s="149" t="s">
        <v>1057</v>
      </c>
      <c r="H728" s="150">
        <v>13.23</v>
      </c>
      <c r="I728" s="151"/>
      <c r="L728" s="146"/>
      <c r="M728" s="152"/>
      <c r="U728" s="333"/>
      <c r="V728" s="1" t="str">
        <f t="shared" si="9"/>
        <v/>
      </c>
      <c r="AT728" s="148" t="s">
        <v>163</v>
      </c>
      <c r="AU728" s="148" t="s">
        <v>88</v>
      </c>
      <c r="AV728" s="12" t="s">
        <v>88</v>
      </c>
      <c r="AW728" s="12" t="s">
        <v>4</v>
      </c>
      <c r="AX728" s="12" t="s">
        <v>82</v>
      </c>
      <c r="AY728" s="148" t="s">
        <v>151</v>
      </c>
    </row>
    <row r="729" spans="2:65" s="1" customFormat="1" ht="16.5" customHeight="1" x14ac:dyDescent="0.2">
      <c r="B729" s="33"/>
      <c r="C729" s="129" t="s">
        <v>1058</v>
      </c>
      <c r="D729" s="129" t="s">
        <v>154</v>
      </c>
      <c r="E729" s="130" t="s">
        <v>1059</v>
      </c>
      <c r="F729" s="131" t="s">
        <v>1060</v>
      </c>
      <c r="G729" s="132" t="s">
        <v>318</v>
      </c>
      <c r="H729" s="133">
        <v>24</v>
      </c>
      <c r="I729" s="134"/>
      <c r="J729" s="135">
        <f>ROUND(I729*H729,2)</f>
        <v>0</v>
      </c>
      <c r="K729" s="131" t="s">
        <v>158</v>
      </c>
      <c r="L729" s="33"/>
      <c r="M729" s="136" t="s">
        <v>19</v>
      </c>
      <c r="N729" s="137" t="s">
        <v>47</v>
      </c>
      <c r="P729" s="138">
        <f>O729*H729</f>
        <v>0</v>
      </c>
      <c r="Q729" s="138">
        <v>3.0000000000000001E-5</v>
      </c>
      <c r="R729" s="138">
        <f>Q729*H729</f>
        <v>7.2000000000000005E-4</v>
      </c>
      <c r="S729" s="138">
        <v>0</v>
      </c>
      <c r="T729" s="138">
        <f>S729*H729</f>
        <v>0</v>
      </c>
      <c r="U729" s="331" t="s">
        <v>19</v>
      </c>
      <c r="V729" s="1" t="str">
        <f t="shared" si="9"/>
        <v/>
      </c>
      <c r="AR729" s="140" t="s">
        <v>254</v>
      </c>
      <c r="AT729" s="140" t="s">
        <v>154</v>
      </c>
      <c r="AU729" s="140" t="s">
        <v>88</v>
      </c>
      <c r="AY729" s="18" t="s">
        <v>151</v>
      </c>
      <c r="BE729" s="141">
        <f>IF(N729="základní",J729,0)</f>
        <v>0</v>
      </c>
      <c r="BF729" s="141">
        <f>IF(N729="snížená",J729,0)</f>
        <v>0</v>
      </c>
      <c r="BG729" s="141">
        <f>IF(N729="zákl. přenesená",J729,0)</f>
        <v>0</v>
      </c>
      <c r="BH729" s="141">
        <f>IF(N729="sníž. přenesená",J729,0)</f>
        <v>0</v>
      </c>
      <c r="BI729" s="141">
        <f>IF(N729="nulová",J729,0)</f>
        <v>0</v>
      </c>
      <c r="BJ729" s="18" t="s">
        <v>88</v>
      </c>
      <c r="BK729" s="141">
        <f>ROUND(I729*H729,2)</f>
        <v>0</v>
      </c>
      <c r="BL729" s="18" t="s">
        <v>254</v>
      </c>
      <c r="BM729" s="140" t="s">
        <v>1061</v>
      </c>
    </row>
    <row r="730" spans="2:65" s="1" customFormat="1" ht="11.25" x14ac:dyDescent="0.2">
      <c r="B730" s="33"/>
      <c r="D730" s="142" t="s">
        <v>161</v>
      </c>
      <c r="F730" s="143" t="s">
        <v>1062</v>
      </c>
      <c r="I730" s="144"/>
      <c r="L730" s="33"/>
      <c r="M730" s="145"/>
      <c r="U730" s="332"/>
      <c r="V730" s="1" t="str">
        <f t="shared" si="9"/>
        <v/>
      </c>
      <c r="AT730" s="18" t="s">
        <v>161</v>
      </c>
      <c r="AU730" s="18" t="s">
        <v>88</v>
      </c>
    </row>
    <row r="731" spans="2:65" s="14" customFormat="1" ht="11.25" x14ac:dyDescent="0.2">
      <c r="B731" s="159"/>
      <c r="D731" s="147" t="s">
        <v>163</v>
      </c>
      <c r="E731" s="160" t="s">
        <v>19</v>
      </c>
      <c r="F731" s="161" t="s">
        <v>1063</v>
      </c>
      <c r="H731" s="160" t="s">
        <v>19</v>
      </c>
      <c r="I731" s="162"/>
      <c r="L731" s="159"/>
      <c r="M731" s="163"/>
      <c r="U731" s="335"/>
      <c r="V731" s="1" t="str">
        <f t="shared" si="9"/>
        <v/>
      </c>
      <c r="AT731" s="160" t="s">
        <v>163</v>
      </c>
      <c r="AU731" s="160" t="s">
        <v>88</v>
      </c>
      <c r="AV731" s="14" t="s">
        <v>82</v>
      </c>
      <c r="AW731" s="14" t="s">
        <v>36</v>
      </c>
      <c r="AX731" s="14" t="s">
        <v>75</v>
      </c>
      <c r="AY731" s="160" t="s">
        <v>151</v>
      </c>
    </row>
    <row r="732" spans="2:65" s="12" customFormat="1" ht="11.25" x14ac:dyDescent="0.2">
      <c r="B732" s="146"/>
      <c r="D732" s="147" t="s">
        <v>163</v>
      </c>
      <c r="E732" s="148" t="s">
        <v>19</v>
      </c>
      <c r="F732" s="149" t="s">
        <v>1064</v>
      </c>
      <c r="H732" s="150">
        <v>12</v>
      </c>
      <c r="I732" s="151"/>
      <c r="L732" s="146"/>
      <c r="M732" s="152"/>
      <c r="U732" s="333"/>
      <c r="V732" s="1" t="str">
        <f t="shared" si="9"/>
        <v/>
      </c>
      <c r="AT732" s="148" t="s">
        <v>163</v>
      </c>
      <c r="AU732" s="148" t="s">
        <v>88</v>
      </c>
      <c r="AV732" s="12" t="s">
        <v>88</v>
      </c>
      <c r="AW732" s="12" t="s">
        <v>36</v>
      </c>
      <c r="AX732" s="12" t="s">
        <v>75</v>
      </c>
      <c r="AY732" s="148" t="s">
        <v>151</v>
      </c>
    </row>
    <row r="733" spans="2:65" s="12" customFormat="1" ht="11.25" x14ac:dyDescent="0.2">
      <c r="B733" s="146"/>
      <c r="D733" s="147" t="s">
        <v>163</v>
      </c>
      <c r="E733" s="148" t="s">
        <v>19</v>
      </c>
      <c r="F733" s="149" t="s">
        <v>1065</v>
      </c>
      <c r="H733" s="150">
        <v>12</v>
      </c>
      <c r="I733" s="151"/>
      <c r="L733" s="146"/>
      <c r="M733" s="152"/>
      <c r="U733" s="333"/>
      <c r="V733" s="1" t="str">
        <f t="shared" si="9"/>
        <v/>
      </c>
      <c r="AT733" s="148" t="s">
        <v>163</v>
      </c>
      <c r="AU733" s="148" t="s">
        <v>88</v>
      </c>
      <c r="AV733" s="12" t="s">
        <v>88</v>
      </c>
      <c r="AW733" s="12" t="s">
        <v>36</v>
      </c>
      <c r="AX733" s="12" t="s">
        <v>75</v>
      </c>
      <c r="AY733" s="148" t="s">
        <v>151</v>
      </c>
    </row>
    <row r="734" spans="2:65" s="13" customFormat="1" ht="11.25" x14ac:dyDescent="0.2">
      <c r="B734" s="153"/>
      <c r="D734" s="147" t="s">
        <v>163</v>
      </c>
      <c r="E734" s="154" t="s">
        <v>19</v>
      </c>
      <c r="F734" s="155" t="s">
        <v>166</v>
      </c>
      <c r="H734" s="156">
        <v>24</v>
      </c>
      <c r="I734" s="157"/>
      <c r="L734" s="153"/>
      <c r="M734" s="158"/>
      <c r="U734" s="334"/>
      <c r="V734" s="1" t="str">
        <f t="shared" si="9"/>
        <v/>
      </c>
      <c r="AT734" s="154" t="s">
        <v>163</v>
      </c>
      <c r="AU734" s="154" t="s">
        <v>88</v>
      </c>
      <c r="AV734" s="13" t="s">
        <v>159</v>
      </c>
      <c r="AW734" s="13" t="s">
        <v>36</v>
      </c>
      <c r="AX734" s="13" t="s">
        <v>82</v>
      </c>
      <c r="AY734" s="154" t="s">
        <v>151</v>
      </c>
    </row>
    <row r="735" spans="2:65" s="1" customFormat="1" ht="16.5" customHeight="1" x14ac:dyDescent="0.2">
      <c r="B735" s="33"/>
      <c r="C735" s="129" t="s">
        <v>1066</v>
      </c>
      <c r="D735" s="129" t="s">
        <v>154</v>
      </c>
      <c r="E735" s="130" t="s">
        <v>1067</v>
      </c>
      <c r="F735" s="131" t="s">
        <v>1068</v>
      </c>
      <c r="G735" s="132" t="s">
        <v>157</v>
      </c>
      <c r="H735" s="133">
        <v>13.08</v>
      </c>
      <c r="I735" s="134"/>
      <c r="J735" s="135">
        <f>ROUND(I735*H735,2)</f>
        <v>0</v>
      </c>
      <c r="K735" s="131" t="s">
        <v>158</v>
      </c>
      <c r="L735" s="33"/>
      <c r="M735" s="136" t="s">
        <v>19</v>
      </c>
      <c r="N735" s="137" t="s">
        <v>47</v>
      </c>
      <c r="P735" s="138">
        <f>O735*H735</f>
        <v>0</v>
      </c>
      <c r="Q735" s="138">
        <v>1.5E-3</v>
      </c>
      <c r="R735" s="138">
        <f>Q735*H735</f>
        <v>1.9620000000000002E-2</v>
      </c>
      <c r="S735" s="138">
        <v>0</v>
      </c>
      <c r="T735" s="138">
        <f>S735*H735</f>
        <v>0</v>
      </c>
      <c r="U735" s="331" t="s">
        <v>19</v>
      </c>
      <c r="V735" s="1" t="str">
        <f t="shared" si="9"/>
        <v/>
      </c>
      <c r="AR735" s="140" t="s">
        <v>254</v>
      </c>
      <c r="AT735" s="140" t="s">
        <v>154</v>
      </c>
      <c r="AU735" s="140" t="s">
        <v>88</v>
      </c>
      <c r="AY735" s="18" t="s">
        <v>151</v>
      </c>
      <c r="BE735" s="141">
        <f>IF(N735="základní",J735,0)</f>
        <v>0</v>
      </c>
      <c r="BF735" s="141">
        <f>IF(N735="snížená",J735,0)</f>
        <v>0</v>
      </c>
      <c r="BG735" s="141">
        <f>IF(N735="zákl. přenesená",J735,0)</f>
        <v>0</v>
      </c>
      <c r="BH735" s="141">
        <f>IF(N735="sníž. přenesená",J735,0)</f>
        <v>0</v>
      </c>
      <c r="BI735" s="141">
        <f>IF(N735="nulová",J735,0)</f>
        <v>0</v>
      </c>
      <c r="BJ735" s="18" t="s">
        <v>88</v>
      </c>
      <c r="BK735" s="141">
        <f>ROUND(I735*H735,2)</f>
        <v>0</v>
      </c>
      <c r="BL735" s="18" t="s">
        <v>254</v>
      </c>
      <c r="BM735" s="140" t="s">
        <v>1069</v>
      </c>
    </row>
    <row r="736" spans="2:65" s="1" customFormat="1" ht="11.25" x14ac:dyDescent="0.2">
      <c r="B736" s="33"/>
      <c r="D736" s="142" t="s">
        <v>161</v>
      </c>
      <c r="F736" s="143" t="s">
        <v>1070</v>
      </c>
      <c r="I736" s="144"/>
      <c r="L736" s="33"/>
      <c r="M736" s="145"/>
      <c r="U736" s="332"/>
      <c r="V736" s="1" t="str">
        <f t="shared" si="9"/>
        <v/>
      </c>
      <c r="AT736" s="18" t="s">
        <v>161</v>
      </c>
      <c r="AU736" s="18" t="s">
        <v>88</v>
      </c>
    </row>
    <row r="737" spans="2:65" s="12" customFormat="1" ht="11.25" x14ac:dyDescent="0.2">
      <c r="B737" s="146"/>
      <c r="D737" s="147" t="s">
        <v>163</v>
      </c>
      <c r="E737" s="148" t="s">
        <v>19</v>
      </c>
      <c r="F737" s="149" t="s">
        <v>1071</v>
      </c>
      <c r="H737" s="150">
        <v>9</v>
      </c>
      <c r="I737" s="151"/>
      <c r="L737" s="146"/>
      <c r="M737" s="152"/>
      <c r="U737" s="333"/>
      <c r="V737" s="1" t="str">
        <f t="shared" si="9"/>
        <v/>
      </c>
      <c r="AT737" s="148" t="s">
        <v>163</v>
      </c>
      <c r="AU737" s="148" t="s">
        <v>88</v>
      </c>
      <c r="AV737" s="12" t="s">
        <v>88</v>
      </c>
      <c r="AW737" s="12" t="s">
        <v>36</v>
      </c>
      <c r="AX737" s="12" t="s">
        <v>75</v>
      </c>
      <c r="AY737" s="148" t="s">
        <v>151</v>
      </c>
    </row>
    <row r="738" spans="2:65" s="12" customFormat="1" ht="11.25" x14ac:dyDescent="0.2">
      <c r="B738" s="146"/>
      <c r="D738" s="147" t="s">
        <v>163</v>
      </c>
      <c r="E738" s="148" t="s">
        <v>19</v>
      </c>
      <c r="F738" s="149" t="s">
        <v>1072</v>
      </c>
      <c r="H738" s="150">
        <v>3</v>
      </c>
      <c r="I738" s="151"/>
      <c r="L738" s="146"/>
      <c r="M738" s="152"/>
      <c r="U738" s="333"/>
      <c r="V738" s="1" t="str">
        <f t="shared" si="9"/>
        <v/>
      </c>
      <c r="AT738" s="148" t="s">
        <v>163</v>
      </c>
      <c r="AU738" s="148" t="s">
        <v>88</v>
      </c>
      <c r="AV738" s="12" t="s">
        <v>88</v>
      </c>
      <c r="AW738" s="12" t="s">
        <v>36</v>
      </c>
      <c r="AX738" s="12" t="s">
        <v>75</v>
      </c>
      <c r="AY738" s="148" t="s">
        <v>151</v>
      </c>
    </row>
    <row r="739" spans="2:65" s="12" customFormat="1" ht="11.25" x14ac:dyDescent="0.2">
      <c r="B739" s="146"/>
      <c r="D739" s="147" t="s">
        <v>163</v>
      </c>
      <c r="E739" s="148" t="s">
        <v>19</v>
      </c>
      <c r="F739" s="149" t="s">
        <v>1073</v>
      </c>
      <c r="H739" s="150">
        <v>1.08</v>
      </c>
      <c r="I739" s="151"/>
      <c r="L739" s="146"/>
      <c r="M739" s="152"/>
      <c r="U739" s="333"/>
      <c r="V739" s="1" t="str">
        <f t="shared" si="9"/>
        <v/>
      </c>
      <c r="AT739" s="148" t="s">
        <v>163</v>
      </c>
      <c r="AU739" s="148" t="s">
        <v>88</v>
      </c>
      <c r="AV739" s="12" t="s">
        <v>88</v>
      </c>
      <c r="AW739" s="12" t="s">
        <v>36</v>
      </c>
      <c r="AX739" s="12" t="s">
        <v>75</v>
      </c>
      <c r="AY739" s="148" t="s">
        <v>151</v>
      </c>
    </row>
    <row r="740" spans="2:65" s="13" customFormat="1" ht="11.25" x14ac:dyDescent="0.2">
      <c r="B740" s="153"/>
      <c r="D740" s="147" t="s">
        <v>163</v>
      </c>
      <c r="E740" s="154" t="s">
        <v>19</v>
      </c>
      <c r="F740" s="155" t="s">
        <v>166</v>
      </c>
      <c r="H740" s="156">
        <v>13.08</v>
      </c>
      <c r="I740" s="157"/>
      <c r="L740" s="153"/>
      <c r="M740" s="158"/>
      <c r="U740" s="334"/>
      <c r="V740" s="1" t="str">
        <f t="shared" si="9"/>
        <v/>
      </c>
      <c r="AT740" s="154" t="s">
        <v>163</v>
      </c>
      <c r="AU740" s="154" t="s">
        <v>88</v>
      </c>
      <c r="AV740" s="13" t="s">
        <v>159</v>
      </c>
      <c r="AW740" s="13" t="s">
        <v>36</v>
      </c>
      <c r="AX740" s="13" t="s">
        <v>82</v>
      </c>
      <c r="AY740" s="154" t="s">
        <v>151</v>
      </c>
    </row>
    <row r="741" spans="2:65" s="1" customFormat="1" ht="16.5" customHeight="1" x14ac:dyDescent="0.2">
      <c r="B741" s="33"/>
      <c r="C741" s="129" t="s">
        <v>1074</v>
      </c>
      <c r="D741" s="129" t="s">
        <v>154</v>
      </c>
      <c r="E741" s="130" t="s">
        <v>1075</v>
      </c>
      <c r="F741" s="131" t="s">
        <v>1076</v>
      </c>
      <c r="G741" s="132" t="s">
        <v>174</v>
      </c>
      <c r="H741" s="133">
        <v>1</v>
      </c>
      <c r="I741" s="134"/>
      <c r="J741" s="135">
        <f>ROUND(I741*H741,2)</f>
        <v>0</v>
      </c>
      <c r="K741" s="131" t="s">
        <v>158</v>
      </c>
      <c r="L741" s="33"/>
      <c r="M741" s="136" t="s">
        <v>19</v>
      </c>
      <c r="N741" s="137" t="s">
        <v>47</v>
      </c>
      <c r="P741" s="138">
        <f>O741*H741</f>
        <v>0</v>
      </c>
      <c r="Q741" s="138">
        <v>2.1000000000000001E-4</v>
      </c>
      <c r="R741" s="138">
        <f>Q741*H741</f>
        <v>2.1000000000000001E-4</v>
      </c>
      <c r="S741" s="138">
        <v>0</v>
      </c>
      <c r="T741" s="138">
        <f>S741*H741</f>
        <v>0</v>
      </c>
      <c r="U741" s="331" t="s">
        <v>19</v>
      </c>
      <c r="V741" s="1" t="str">
        <f t="shared" si="9"/>
        <v/>
      </c>
      <c r="AR741" s="140" t="s">
        <v>254</v>
      </c>
      <c r="AT741" s="140" t="s">
        <v>154</v>
      </c>
      <c r="AU741" s="140" t="s">
        <v>88</v>
      </c>
      <c r="AY741" s="18" t="s">
        <v>151</v>
      </c>
      <c r="BE741" s="141">
        <f>IF(N741="základní",J741,0)</f>
        <v>0</v>
      </c>
      <c r="BF741" s="141">
        <f>IF(N741="snížená",J741,0)</f>
        <v>0</v>
      </c>
      <c r="BG741" s="141">
        <f>IF(N741="zákl. přenesená",J741,0)</f>
        <v>0</v>
      </c>
      <c r="BH741" s="141">
        <f>IF(N741="sníž. přenesená",J741,0)</f>
        <v>0</v>
      </c>
      <c r="BI741" s="141">
        <f>IF(N741="nulová",J741,0)</f>
        <v>0</v>
      </c>
      <c r="BJ741" s="18" t="s">
        <v>88</v>
      </c>
      <c r="BK741" s="141">
        <f>ROUND(I741*H741,2)</f>
        <v>0</v>
      </c>
      <c r="BL741" s="18" t="s">
        <v>254</v>
      </c>
      <c r="BM741" s="140" t="s">
        <v>1077</v>
      </c>
    </row>
    <row r="742" spans="2:65" s="1" customFormat="1" ht="11.25" x14ac:dyDescent="0.2">
      <c r="B742" s="33"/>
      <c r="D742" s="142" t="s">
        <v>161</v>
      </c>
      <c r="F742" s="143" t="s">
        <v>1078</v>
      </c>
      <c r="I742" s="144"/>
      <c r="L742" s="33"/>
      <c r="M742" s="145"/>
      <c r="U742" s="332"/>
      <c r="V742" s="1" t="str">
        <f t="shared" si="9"/>
        <v/>
      </c>
      <c r="AT742" s="18" t="s">
        <v>161</v>
      </c>
      <c r="AU742" s="18" t="s">
        <v>88</v>
      </c>
    </row>
    <row r="743" spans="2:65" s="1" customFormat="1" ht="24.2" customHeight="1" x14ac:dyDescent="0.2">
      <c r="B743" s="33"/>
      <c r="C743" s="129" t="s">
        <v>1079</v>
      </c>
      <c r="D743" s="129" t="s">
        <v>154</v>
      </c>
      <c r="E743" s="130" t="s">
        <v>1080</v>
      </c>
      <c r="F743" s="131" t="s">
        <v>1081</v>
      </c>
      <c r="G743" s="132" t="s">
        <v>587</v>
      </c>
      <c r="H743" s="181"/>
      <c r="I743" s="134"/>
      <c r="J743" s="135">
        <f>ROUND(I743*H743,2)</f>
        <v>0</v>
      </c>
      <c r="K743" s="131" t="s">
        <v>158</v>
      </c>
      <c r="L743" s="33"/>
      <c r="M743" s="136" t="s">
        <v>19</v>
      </c>
      <c r="N743" s="137" t="s">
        <v>47</v>
      </c>
      <c r="P743" s="138">
        <f>O743*H743</f>
        <v>0</v>
      </c>
      <c r="Q743" s="138">
        <v>0</v>
      </c>
      <c r="R743" s="138">
        <f>Q743*H743</f>
        <v>0</v>
      </c>
      <c r="S743" s="138">
        <v>0</v>
      </c>
      <c r="T743" s="138">
        <f>S743*H743</f>
        <v>0</v>
      </c>
      <c r="U743" s="331" t="s">
        <v>19</v>
      </c>
      <c r="V743" s="1" t="str">
        <f t="shared" si="9"/>
        <v/>
      </c>
      <c r="AR743" s="140" t="s">
        <v>254</v>
      </c>
      <c r="AT743" s="140" t="s">
        <v>154</v>
      </c>
      <c r="AU743" s="140" t="s">
        <v>88</v>
      </c>
      <c r="AY743" s="18" t="s">
        <v>151</v>
      </c>
      <c r="BE743" s="141">
        <f>IF(N743="základní",J743,0)</f>
        <v>0</v>
      </c>
      <c r="BF743" s="141">
        <f>IF(N743="snížená",J743,0)</f>
        <v>0</v>
      </c>
      <c r="BG743" s="141">
        <f>IF(N743="zákl. přenesená",J743,0)</f>
        <v>0</v>
      </c>
      <c r="BH743" s="141">
        <f>IF(N743="sníž. přenesená",J743,0)</f>
        <v>0</v>
      </c>
      <c r="BI743" s="141">
        <f>IF(N743="nulová",J743,0)</f>
        <v>0</v>
      </c>
      <c r="BJ743" s="18" t="s">
        <v>88</v>
      </c>
      <c r="BK743" s="141">
        <f>ROUND(I743*H743,2)</f>
        <v>0</v>
      </c>
      <c r="BL743" s="18" t="s">
        <v>254</v>
      </c>
      <c r="BM743" s="140" t="s">
        <v>1082</v>
      </c>
    </row>
    <row r="744" spans="2:65" s="1" customFormat="1" ht="11.25" x14ac:dyDescent="0.2">
      <c r="B744" s="33"/>
      <c r="D744" s="142" t="s">
        <v>161</v>
      </c>
      <c r="F744" s="143" t="s">
        <v>1083</v>
      </c>
      <c r="I744" s="144"/>
      <c r="L744" s="33"/>
      <c r="M744" s="145"/>
      <c r="U744" s="332"/>
      <c r="V744" s="1" t="str">
        <f t="shared" si="9"/>
        <v/>
      </c>
      <c r="AT744" s="18" t="s">
        <v>161</v>
      </c>
      <c r="AU744" s="18" t="s">
        <v>88</v>
      </c>
    </row>
    <row r="745" spans="2:65" s="11" customFormat="1" ht="22.9" customHeight="1" x14ac:dyDescent="0.2">
      <c r="B745" s="117"/>
      <c r="D745" s="118" t="s">
        <v>74</v>
      </c>
      <c r="E745" s="127" t="s">
        <v>1084</v>
      </c>
      <c r="F745" s="127" t="s">
        <v>1085</v>
      </c>
      <c r="I745" s="120"/>
      <c r="J745" s="128">
        <f>BK745</f>
        <v>0</v>
      </c>
      <c r="L745" s="117"/>
      <c r="M745" s="122"/>
      <c r="P745" s="123">
        <f>SUM(P746:P787)</f>
        <v>0</v>
      </c>
      <c r="R745" s="123">
        <f>SUM(R746:R787)</f>
        <v>0.30730538000000002</v>
      </c>
      <c r="T745" s="123">
        <f>SUM(T746:T787)</f>
        <v>4.8554060000000003E-2</v>
      </c>
      <c r="U745" s="330"/>
      <c r="V745" s="1" t="str">
        <f t="shared" si="9"/>
        <v/>
      </c>
      <c r="AR745" s="118" t="s">
        <v>88</v>
      </c>
      <c r="AT745" s="125" t="s">
        <v>74</v>
      </c>
      <c r="AU745" s="125" t="s">
        <v>82</v>
      </c>
      <c r="AY745" s="118" t="s">
        <v>151</v>
      </c>
      <c r="BK745" s="126">
        <f>SUM(BK746:BK787)</f>
        <v>0</v>
      </c>
    </row>
    <row r="746" spans="2:65" s="1" customFormat="1" ht="16.5" customHeight="1" x14ac:dyDescent="0.2">
      <c r="B746" s="33"/>
      <c r="C746" s="129" t="s">
        <v>1086</v>
      </c>
      <c r="D746" s="129" t="s">
        <v>154</v>
      </c>
      <c r="E746" s="130" t="s">
        <v>1087</v>
      </c>
      <c r="F746" s="131" t="s">
        <v>1088</v>
      </c>
      <c r="G746" s="132" t="s">
        <v>157</v>
      </c>
      <c r="H746" s="133">
        <v>156.626</v>
      </c>
      <c r="I746" s="134"/>
      <c r="J746" s="135">
        <f>ROUND(I746*H746,2)</f>
        <v>0</v>
      </c>
      <c r="K746" s="131" t="s">
        <v>158</v>
      </c>
      <c r="L746" s="33"/>
      <c r="M746" s="136" t="s">
        <v>19</v>
      </c>
      <c r="N746" s="137" t="s">
        <v>47</v>
      </c>
      <c r="P746" s="138">
        <f>O746*H746</f>
        <v>0</v>
      </c>
      <c r="Q746" s="138">
        <v>1E-3</v>
      </c>
      <c r="R746" s="138">
        <f>Q746*H746</f>
        <v>0.15662600000000002</v>
      </c>
      <c r="S746" s="138">
        <v>3.1E-4</v>
      </c>
      <c r="T746" s="138">
        <f>S746*H746</f>
        <v>4.8554060000000003E-2</v>
      </c>
      <c r="U746" s="331" t="s">
        <v>19</v>
      </c>
      <c r="V746" s="1" t="str">
        <f t="shared" ref="V746:V787" si="10">IF(U746="investice",J746,"")</f>
        <v/>
      </c>
      <c r="AR746" s="140" t="s">
        <v>254</v>
      </c>
      <c r="AT746" s="140" t="s">
        <v>154</v>
      </c>
      <c r="AU746" s="140" t="s">
        <v>88</v>
      </c>
      <c r="AY746" s="18" t="s">
        <v>151</v>
      </c>
      <c r="BE746" s="141">
        <f>IF(N746="základní",J746,0)</f>
        <v>0</v>
      </c>
      <c r="BF746" s="141">
        <f>IF(N746="snížená",J746,0)</f>
        <v>0</v>
      </c>
      <c r="BG746" s="141">
        <f>IF(N746="zákl. přenesená",J746,0)</f>
        <v>0</v>
      </c>
      <c r="BH746" s="141">
        <f>IF(N746="sníž. přenesená",J746,0)</f>
        <v>0</v>
      </c>
      <c r="BI746" s="141">
        <f>IF(N746="nulová",J746,0)</f>
        <v>0</v>
      </c>
      <c r="BJ746" s="18" t="s">
        <v>88</v>
      </c>
      <c r="BK746" s="141">
        <f>ROUND(I746*H746,2)</f>
        <v>0</v>
      </c>
      <c r="BL746" s="18" t="s">
        <v>254</v>
      </c>
      <c r="BM746" s="140" t="s">
        <v>1089</v>
      </c>
    </row>
    <row r="747" spans="2:65" s="1" customFormat="1" ht="11.25" x14ac:dyDescent="0.2">
      <c r="B747" s="33"/>
      <c r="D747" s="142" t="s">
        <v>161</v>
      </c>
      <c r="F747" s="143" t="s">
        <v>1090</v>
      </c>
      <c r="I747" s="144"/>
      <c r="L747" s="33"/>
      <c r="M747" s="145"/>
      <c r="U747" s="332"/>
      <c r="V747" s="1" t="str">
        <f t="shared" si="10"/>
        <v/>
      </c>
      <c r="AT747" s="18" t="s">
        <v>161</v>
      </c>
      <c r="AU747" s="18" t="s">
        <v>88</v>
      </c>
    </row>
    <row r="748" spans="2:65" s="14" customFormat="1" ht="11.25" x14ac:dyDescent="0.2">
      <c r="B748" s="159"/>
      <c r="D748" s="147" t="s">
        <v>163</v>
      </c>
      <c r="E748" s="160" t="s">
        <v>19</v>
      </c>
      <c r="F748" s="161" t="s">
        <v>1091</v>
      </c>
      <c r="H748" s="160" t="s">
        <v>19</v>
      </c>
      <c r="I748" s="162"/>
      <c r="L748" s="159"/>
      <c r="M748" s="163"/>
      <c r="U748" s="335"/>
      <c r="V748" s="1" t="str">
        <f t="shared" si="10"/>
        <v/>
      </c>
      <c r="AT748" s="160" t="s">
        <v>163</v>
      </c>
      <c r="AU748" s="160" t="s">
        <v>88</v>
      </c>
      <c r="AV748" s="14" t="s">
        <v>82</v>
      </c>
      <c r="AW748" s="14" t="s">
        <v>36</v>
      </c>
      <c r="AX748" s="14" t="s">
        <v>75</v>
      </c>
      <c r="AY748" s="160" t="s">
        <v>151</v>
      </c>
    </row>
    <row r="749" spans="2:65" s="12" customFormat="1" ht="11.25" x14ac:dyDescent="0.2">
      <c r="B749" s="146"/>
      <c r="D749" s="147" t="s">
        <v>163</v>
      </c>
      <c r="E749" s="148" t="s">
        <v>19</v>
      </c>
      <c r="F749" s="149" t="s">
        <v>1092</v>
      </c>
      <c r="H749" s="150">
        <v>39.353999999999999</v>
      </c>
      <c r="I749" s="151"/>
      <c r="L749" s="146"/>
      <c r="M749" s="152"/>
      <c r="U749" s="333"/>
      <c r="V749" s="1" t="str">
        <f t="shared" si="10"/>
        <v/>
      </c>
      <c r="AT749" s="148" t="s">
        <v>163</v>
      </c>
      <c r="AU749" s="148" t="s">
        <v>88</v>
      </c>
      <c r="AV749" s="12" t="s">
        <v>88</v>
      </c>
      <c r="AW749" s="12" t="s">
        <v>36</v>
      </c>
      <c r="AX749" s="12" t="s">
        <v>75</v>
      </c>
      <c r="AY749" s="148" t="s">
        <v>151</v>
      </c>
    </row>
    <row r="750" spans="2:65" s="12" customFormat="1" ht="11.25" x14ac:dyDescent="0.2">
      <c r="B750" s="146"/>
      <c r="D750" s="147" t="s">
        <v>163</v>
      </c>
      <c r="E750" s="148" t="s">
        <v>19</v>
      </c>
      <c r="F750" s="149" t="s">
        <v>1093</v>
      </c>
      <c r="H750" s="150">
        <v>117.27200000000001</v>
      </c>
      <c r="I750" s="151"/>
      <c r="L750" s="146"/>
      <c r="M750" s="152"/>
      <c r="U750" s="333"/>
      <c r="V750" s="1" t="str">
        <f t="shared" si="10"/>
        <v/>
      </c>
      <c r="AT750" s="148" t="s">
        <v>163</v>
      </c>
      <c r="AU750" s="148" t="s">
        <v>88</v>
      </c>
      <c r="AV750" s="12" t="s">
        <v>88</v>
      </c>
      <c r="AW750" s="12" t="s">
        <v>36</v>
      </c>
      <c r="AX750" s="12" t="s">
        <v>75</v>
      </c>
      <c r="AY750" s="148" t="s">
        <v>151</v>
      </c>
    </row>
    <row r="751" spans="2:65" s="13" customFormat="1" ht="11.25" x14ac:dyDescent="0.2">
      <c r="B751" s="153"/>
      <c r="D751" s="147" t="s">
        <v>163</v>
      </c>
      <c r="E751" s="154" t="s">
        <v>19</v>
      </c>
      <c r="F751" s="155" t="s">
        <v>166</v>
      </c>
      <c r="H751" s="156">
        <v>156.626</v>
      </c>
      <c r="I751" s="157"/>
      <c r="L751" s="153"/>
      <c r="M751" s="158"/>
      <c r="U751" s="334"/>
      <c r="V751" s="1" t="str">
        <f t="shared" si="10"/>
        <v/>
      </c>
      <c r="AT751" s="154" t="s">
        <v>163</v>
      </c>
      <c r="AU751" s="154" t="s">
        <v>88</v>
      </c>
      <c r="AV751" s="13" t="s">
        <v>159</v>
      </c>
      <c r="AW751" s="13" t="s">
        <v>36</v>
      </c>
      <c r="AX751" s="13" t="s">
        <v>82</v>
      </c>
      <c r="AY751" s="154" t="s">
        <v>151</v>
      </c>
    </row>
    <row r="752" spans="2:65" s="1" customFormat="1" ht="16.5" customHeight="1" x14ac:dyDescent="0.2">
      <c r="B752" s="33"/>
      <c r="C752" s="129" t="s">
        <v>1094</v>
      </c>
      <c r="D752" s="129" t="s">
        <v>154</v>
      </c>
      <c r="E752" s="130" t="s">
        <v>1095</v>
      </c>
      <c r="F752" s="131" t="s">
        <v>1096</v>
      </c>
      <c r="G752" s="132" t="s">
        <v>157</v>
      </c>
      <c r="H752" s="133">
        <v>156.626</v>
      </c>
      <c r="I752" s="134"/>
      <c r="J752" s="135">
        <f>ROUND(I752*H752,2)</f>
        <v>0</v>
      </c>
      <c r="K752" s="131" t="s">
        <v>158</v>
      </c>
      <c r="L752" s="33"/>
      <c r="M752" s="136" t="s">
        <v>19</v>
      </c>
      <c r="N752" s="137" t="s">
        <v>47</v>
      </c>
      <c r="P752" s="138">
        <f>O752*H752</f>
        <v>0</v>
      </c>
      <c r="Q752" s="138">
        <v>0</v>
      </c>
      <c r="R752" s="138">
        <f>Q752*H752</f>
        <v>0</v>
      </c>
      <c r="S752" s="138">
        <v>0</v>
      </c>
      <c r="T752" s="138">
        <f>S752*H752</f>
        <v>0</v>
      </c>
      <c r="U752" s="331" t="s">
        <v>19</v>
      </c>
      <c r="V752" s="1" t="str">
        <f t="shared" si="10"/>
        <v/>
      </c>
      <c r="AR752" s="140" t="s">
        <v>254</v>
      </c>
      <c r="AT752" s="140" t="s">
        <v>154</v>
      </c>
      <c r="AU752" s="140" t="s">
        <v>88</v>
      </c>
      <c r="AY752" s="18" t="s">
        <v>151</v>
      </c>
      <c r="BE752" s="141">
        <f>IF(N752="základní",J752,0)</f>
        <v>0</v>
      </c>
      <c r="BF752" s="141">
        <f>IF(N752="snížená",J752,0)</f>
        <v>0</v>
      </c>
      <c r="BG752" s="141">
        <f>IF(N752="zákl. přenesená",J752,0)</f>
        <v>0</v>
      </c>
      <c r="BH752" s="141">
        <f>IF(N752="sníž. přenesená",J752,0)</f>
        <v>0</v>
      </c>
      <c r="BI752" s="141">
        <f>IF(N752="nulová",J752,0)</f>
        <v>0</v>
      </c>
      <c r="BJ752" s="18" t="s">
        <v>88</v>
      </c>
      <c r="BK752" s="141">
        <f>ROUND(I752*H752,2)</f>
        <v>0</v>
      </c>
      <c r="BL752" s="18" t="s">
        <v>254</v>
      </c>
      <c r="BM752" s="140" t="s">
        <v>1097</v>
      </c>
    </row>
    <row r="753" spans="2:65" s="1" customFormat="1" ht="11.25" x14ac:dyDescent="0.2">
      <c r="B753" s="33"/>
      <c r="D753" s="142" t="s">
        <v>161</v>
      </c>
      <c r="F753" s="143" t="s">
        <v>1098</v>
      </c>
      <c r="I753" s="144"/>
      <c r="L753" s="33"/>
      <c r="M753" s="145"/>
      <c r="U753" s="332"/>
      <c r="V753" s="1" t="str">
        <f t="shared" si="10"/>
        <v/>
      </c>
      <c r="AT753" s="18" t="s">
        <v>161</v>
      </c>
      <c r="AU753" s="18" t="s">
        <v>88</v>
      </c>
    </row>
    <row r="754" spans="2:65" s="1" customFormat="1" ht="16.5" customHeight="1" x14ac:dyDescent="0.2">
      <c r="B754" s="33"/>
      <c r="C754" s="129" t="s">
        <v>1099</v>
      </c>
      <c r="D754" s="129" t="s">
        <v>154</v>
      </c>
      <c r="E754" s="130" t="s">
        <v>1100</v>
      </c>
      <c r="F754" s="131" t="s">
        <v>1101</v>
      </c>
      <c r="G754" s="132" t="s">
        <v>157</v>
      </c>
      <c r="H754" s="133">
        <v>293.40300000000002</v>
      </c>
      <c r="I754" s="134"/>
      <c r="J754" s="135">
        <f>ROUND(I754*H754,2)</f>
        <v>0</v>
      </c>
      <c r="K754" s="131" t="s">
        <v>158</v>
      </c>
      <c r="L754" s="33"/>
      <c r="M754" s="136" t="s">
        <v>19</v>
      </c>
      <c r="N754" s="137" t="s">
        <v>47</v>
      </c>
      <c r="P754" s="138">
        <f>O754*H754</f>
        <v>0</v>
      </c>
      <c r="Q754" s="138">
        <v>2.0000000000000001E-4</v>
      </c>
      <c r="R754" s="138">
        <f>Q754*H754</f>
        <v>5.8680600000000006E-2</v>
      </c>
      <c r="S754" s="138">
        <v>0</v>
      </c>
      <c r="T754" s="138">
        <f>S754*H754</f>
        <v>0</v>
      </c>
      <c r="U754" s="331" t="s">
        <v>19</v>
      </c>
      <c r="V754" s="1" t="str">
        <f t="shared" si="10"/>
        <v/>
      </c>
      <c r="AR754" s="140" t="s">
        <v>254</v>
      </c>
      <c r="AT754" s="140" t="s">
        <v>154</v>
      </c>
      <c r="AU754" s="140" t="s">
        <v>88</v>
      </c>
      <c r="AY754" s="18" t="s">
        <v>151</v>
      </c>
      <c r="BE754" s="141">
        <f>IF(N754="základní",J754,0)</f>
        <v>0</v>
      </c>
      <c r="BF754" s="141">
        <f>IF(N754="snížená",J754,0)</f>
        <v>0</v>
      </c>
      <c r="BG754" s="141">
        <f>IF(N754="zákl. přenesená",J754,0)</f>
        <v>0</v>
      </c>
      <c r="BH754" s="141">
        <f>IF(N754="sníž. přenesená",J754,0)</f>
        <v>0</v>
      </c>
      <c r="BI754" s="141">
        <f>IF(N754="nulová",J754,0)</f>
        <v>0</v>
      </c>
      <c r="BJ754" s="18" t="s">
        <v>88</v>
      </c>
      <c r="BK754" s="141">
        <f>ROUND(I754*H754,2)</f>
        <v>0</v>
      </c>
      <c r="BL754" s="18" t="s">
        <v>254</v>
      </c>
      <c r="BM754" s="140" t="s">
        <v>1102</v>
      </c>
    </row>
    <row r="755" spans="2:65" s="1" customFormat="1" ht="11.25" x14ac:dyDescent="0.2">
      <c r="B755" s="33"/>
      <c r="D755" s="142" t="s">
        <v>161</v>
      </c>
      <c r="F755" s="143" t="s">
        <v>1103</v>
      </c>
      <c r="I755" s="144"/>
      <c r="L755" s="33"/>
      <c r="M755" s="145"/>
      <c r="U755" s="332"/>
      <c r="V755" s="1" t="str">
        <f t="shared" si="10"/>
        <v/>
      </c>
      <c r="AT755" s="18" t="s">
        <v>161</v>
      </c>
      <c r="AU755" s="18" t="s">
        <v>88</v>
      </c>
    </row>
    <row r="756" spans="2:65" s="14" customFormat="1" ht="11.25" x14ac:dyDescent="0.2">
      <c r="B756" s="159"/>
      <c r="D756" s="147" t="s">
        <v>163</v>
      </c>
      <c r="E756" s="160" t="s">
        <v>19</v>
      </c>
      <c r="F756" s="161" t="s">
        <v>1104</v>
      </c>
      <c r="H756" s="160" t="s">
        <v>19</v>
      </c>
      <c r="I756" s="162"/>
      <c r="L756" s="159"/>
      <c r="M756" s="163"/>
      <c r="U756" s="335"/>
      <c r="V756" s="1" t="str">
        <f t="shared" si="10"/>
        <v/>
      </c>
      <c r="AT756" s="160" t="s">
        <v>163</v>
      </c>
      <c r="AU756" s="160" t="s">
        <v>88</v>
      </c>
      <c r="AV756" s="14" t="s">
        <v>82</v>
      </c>
      <c r="AW756" s="14" t="s">
        <v>36</v>
      </c>
      <c r="AX756" s="14" t="s">
        <v>75</v>
      </c>
      <c r="AY756" s="160" t="s">
        <v>151</v>
      </c>
    </row>
    <row r="757" spans="2:65" s="12" customFormat="1" ht="11.25" x14ac:dyDescent="0.2">
      <c r="B757" s="146"/>
      <c r="D757" s="147" t="s">
        <v>163</v>
      </c>
      <c r="E757" s="148" t="s">
        <v>19</v>
      </c>
      <c r="F757" s="149" t="s">
        <v>1105</v>
      </c>
      <c r="H757" s="150">
        <v>32.58</v>
      </c>
      <c r="I757" s="151"/>
      <c r="L757" s="146"/>
      <c r="M757" s="152"/>
      <c r="U757" s="333"/>
      <c r="V757" s="1" t="str">
        <f t="shared" si="10"/>
        <v/>
      </c>
      <c r="AT757" s="148" t="s">
        <v>163</v>
      </c>
      <c r="AU757" s="148" t="s">
        <v>88</v>
      </c>
      <c r="AV757" s="12" t="s">
        <v>88</v>
      </c>
      <c r="AW757" s="12" t="s">
        <v>36</v>
      </c>
      <c r="AX757" s="12" t="s">
        <v>75</v>
      </c>
      <c r="AY757" s="148" t="s">
        <v>151</v>
      </c>
    </row>
    <row r="758" spans="2:65" s="14" customFormat="1" ht="11.25" x14ac:dyDescent="0.2">
      <c r="B758" s="159"/>
      <c r="D758" s="147" t="s">
        <v>163</v>
      </c>
      <c r="E758" s="160" t="s">
        <v>19</v>
      </c>
      <c r="F758" s="161" t="s">
        <v>1106</v>
      </c>
      <c r="H758" s="160" t="s">
        <v>19</v>
      </c>
      <c r="I758" s="162"/>
      <c r="L758" s="159"/>
      <c r="M758" s="163"/>
      <c r="U758" s="335"/>
      <c r="V758" s="1" t="str">
        <f t="shared" si="10"/>
        <v/>
      </c>
      <c r="AT758" s="160" t="s">
        <v>163</v>
      </c>
      <c r="AU758" s="160" t="s">
        <v>88</v>
      </c>
      <c r="AV758" s="14" t="s">
        <v>82</v>
      </c>
      <c r="AW758" s="14" t="s">
        <v>36</v>
      </c>
      <c r="AX758" s="14" t="s">
        <v>75</v>
      </c>
      <c r="AY758" s="160" t="s">
        <v>151</v>
      </c>
    </row>
    <row r="759" spans="2:65" s="12" customFormat="1" ht="11.25" x14ac:dyDescent="0.2">
      <c r="B759" s="146"/>
      <c r="D759" s="147" t="s">
        <v>163</v>
      </c>
      <c r="E759" s="148" t="s">
        <v>19</v>
      </c>
      <c r="F759" s="149" t="s">
        <v>1107</v>
      </c>
      <c r="H759" s="150">
        <v>79.37</v>
      </c>
      <c r="I759" s="151"/>
      <c r="L759" s="146"/>
      <c r="M759" s="152"/>
      <c r="U759" s="333"/>
      <c r="V759" s="1" t="str">
        <f t="shared" si="10"/>
        <v/>
      </c>
      <c r="AT759" s="148" t="s">
        <v>163</v>
      </c>
      <c r="AU759" s="148" t="s">
        <v>88</v>
      </c>
      <c r="AV759" s="12" t="s">
        <v>88</v>
      </c>
      <c r="AW759" s="12" t="s">
        <v>36</v>
      </c>
      <c r="AX759" s="12" t="s">
        <v>75</v>
      </c>
      <c r="AY759" s="148" t="s">
        <v>151</v>
      </c>
    </row>
    <row r="760" spans="2:65" s="14" customFormat="1" ht="11.25" x14ac:dyDescent="0.2">
      <c r="B760" s="159"/>
      <c r="D760" s="147" t="s">
        <v>163</v>
      </c>
      <c r="E760" s="160" t="s">
        <v>19</v>
      </c>
      <c r="F760" s="161" t="s">
        <v>1036</v>
      </c>
      <c r="H760" s="160" t="s">
        <v>19</v>
      </c>
      <c r="I760" s="162"/>
      <c r="L760" s="159"/>
      <c r="M760" s="163"/>
      <c r="U760" s="335"/>
      <c r="V760" s="1" t="str">
        <f t="shared" si="10"/>
        <v/>
      </c>
      <c r="AT760" s="160" t="s">
        <v>163</v>
      </c>
      <c r="AU760" s="160" t="s">
        <v>88</v>
      </c>
      <c r="AV760" s="14" t="s">
        <v>82</v>
      </c>
      <c r="AW760" s="14" t="s">
        <v>36</v>
      </c>
      <c r="AX760" s="14" t="s">
        <v>75</v>
      </c>
      <c r="AY760" s="160" t="s">
        <v>151</v>
      </c>
    </row>
    <row r="761" spans="2:65" s="12" customFormat="1" ht="11.25" x14ac:dyDescent="0.2">
      <c r="B761" s="146"/>
      <c r="D761" s="147" t="s">
        <v>163</v>
      </c>
      <c r="E761" s="148" t="s">
        <v>19</v>
      </c>
      <c r="F761" s="149" t="s">
        <v>1108</v>
      </c>
      <c r="H761" s="150">
        <v>102.27500000000001</v>
      </c>
      <c r="I761" s="151"/>
      <c r="L761" s="146"/>
      <c r="M761" s="152"/>
      <c r="U761" s="333"/>
      <c r="V761" s="1" t="str">
        <f t="shared" si="10"/>
        <v/>
      </c>
      <c r="AT761" s="148" t="s">
        <v>163</v>
      </c>
      <c r="AU761" s="148" t="s">
        <v>88</v>
      </c>
      <c r="AV761" s="12" t="s">
        <v>88</v>
      </c>
      <c r="AW761" s="12" t="s">
        <v>36</v>
      </c>
      <c r="AX761" s="12" t="s">
        <v>75</v>
      </c>
      <c r="AY761" s="148" t="s">
        <v>151</v>
      </c>
    </row>
    <row r="762" spans="2:65" s="14" customFormat="1" ht="11.25" x14ac:dyDescent="0.2">
      <c r="B762" s="159"/>
      <c r="D762" s="147" t="s">
        <v>163</v>
      </c>
      <c r="E762" s="160" t="s">
        <v>19</v>
      </c>
      <c r="F762" s="161" t="s">
        <v>1109</v>
      </c>
      <c r="H762" s="160" t="s">
        <v>19</v>
      </c>
      <c r="I762" s="162"/>
      <c r="L762" s="159"/>
      <c r="M762" s="163"/>
      <c r="U762" s="335"/>
      <c r="V762" s="1" t="str">
        <f t="shared" si="10"/>
        <v/>
      </c>
      <c r="AT762" s="160" t="s">
        <v>163</v>
      </c>
      <c r="AU762" s="160" t="s">
        <v>88</v>
      </c>
      <c r="AV762" s="14" t="s">
        <v>82</v>
      </c>
      <c r="AW762" s="14" t="s">
        <v>36</v>
      </c>
      <c r="AX762" s="14" t="s">
        <v>75</v>
      </c>
      <c r="AY762" s="160" t="s">
        <v>151</v>
      </c>
    </row>
    <row r="763" spans="2:65" s="12" customFormat="1" ht="11.25" x14ac:dyDescent="0.2">
      <c r="B763" s="146"/>
      <c r="D763" s="147" t="s">
        <v>163</v>
      </c>
      <c r="E763" s="148" t="s">
        <v>19</v>
      </c>
      <c r="F763" s="149" t="s">
        <v>1110</v>
      </c>
      <c r="H763" s="150">
        <v>52.32</v>
      </c>
      <c r="I763" s="151"/>
      <c r="L763" s="146"/>
      <c r="M763" s="152"/>
      <c r="U763" s="333"/>
      <c r="V763" s="1" t="str">
        <f t="shared" si="10"/>
        <v/>
      </c>
      <c r="AT763" s="148" t="s">
        <v>163</v>
      </c>
      <c r="AU763" s="148" t="s">
        <v>88</v>
      </c>
      <c r="AV763" s="12" t="s">
        <v>88</v>
      </c>
      <c r="AW763" s="12" t="s">
        <v>36</v>
      </c>
      <c r="AX763" s="12" t="s">
        <v>75</v>
      </c>
      <c r="AY763" s="148" t="s">
        <v>151</v>
      </c>
    </row>
    <row r="764" spans="2:65" s="14" customFormat="1" ht="11.25" x14ac:dyDescent="0.2">
      <c r="B764" s="159"/>
      <c r="D764" s="147" t="s">
        <v>163</v>
      </c>
      <c r="E764" s="160" t="s">
        <v>19</v>
      </c>
      <c r="F764" s="161" t="s">
        <v>687</v>
      </c>
      <c r="H764" s="160" t="s">
        <v>19</v>
      </c>
      <c r="I764" s="162"/>
      <c r="L764" s="159"/>
      <c r="M764" s="163"/>
      <c r="U764" s="335"/>
      <c r="V764" s="1" t="str">
        <f t="shared" si="10"/>
        <v/>
      </c>
      <c r="AT764" s="160" t="s">
        <v>163</v>
      </c>
      <c r="AU764" s="160" t="s">
        <v>88</v>
      </c>
      <c r="AV764" s="14" t="s">
        <v>82</v>
      </c>
      <c r="AW764" s="14" t="s">
        <v>36</v>
      </c>
      <c r="AX764" s="14" t="s">
        <v>75</v>
      </c>
      <c r="AY764" s="160" t="s">
        <v>151</v>
      </c>
    </row>
    <row r="765" spans="2:65" s="12" customFormat="1" ht="11.25" x14ac:dyDescent="0.2">
      <c r="B765" s="146"/>
      <c r="D765" s="147" t="s">
        <v>163</v>
      </c>
      <c r="E765" s="148" t="s">
        <v>19</v>
      </c>
      <c r="F765" s="149" t="s">
        <v>1111</v>
      </c>
      <c r="H765" s="150">
        <v>25.91</v>
      </c>
      <c r="I765" s="151"/>
      <c r="L765" s="146"/>
      <c r="M765" s="152"/>
      <c r="U765" s="333"/>
      <c r="V765" s="1" t="str">
        <f t="shared" si="10"/>
        <v/>
      </c>
      <c r="AT765" s="148" t="s">
        <v>163</v>
      </c>
      <c r="AU765" s="148" t="s">
        <v>88</v>
      </c>
      <c r="AV765" s="12" t="s">
        <v>88</v>
      </c>
      <c r="AW765" s="12" t="s">
        <v>36</v>
      </c>
      <c r="AX765" s="12" t="s">
        <v>75</v>
      </c>
      <c r="AY765" s="148" t="s">
        <v>151</v>
      </c>
    </row>
    <row r="766" spans="2:65" s="14" customFormat="1" ht="11.25" x14ac:dyDescent="0.2">
      <c r="B766" s="159"/>
      <c r="D766" s="147" t="s">
        <v>163</v>
      </c>
      <c r="E766" s="160" t="s">
        <v>19</v>
      </c>
      <c r="F766" s="161" t="s">
        <v>1112</v>
      </c>
      <c r="H766" s="160" t="s">
        <v>19</v>
      </c>
      <c r="I766" s="162"/>
      <c r="L766" s="159"/>
      <c r="M766" s="163"/>
      <c r="U766" s="335"/>
      <c r="V766" s="1" t="str">
        <f t="shared" si="10"/>
        <v/>
      </c>
      <c r="AT766" s="160" t="s">
        <v>163</v>
      </c>
      <c r="AU766" s="160" t="s">
        <v>88</v>
      </c>
      <c r="AV766" s="14" t="s">
        <v>82</v>
      </c>
      <c r="AW766" s="14" t="s">
        <v>36</v>
      </c>
      <c r="AX766" s="14" t="s">
        <v>75</v>
      </c>
      <c r="AY766" s="160" t="s">
        <v>151</v>
      </c>
    </row>
    <row r="767" spans="2:65" s="12" customFormat="1" ht="11.25" x14ac:dyDescent="0.2">
      <c r="B767" s="146"/>
      <c r="D767" s="147" t="s">
        <v>163</v>
      </c>
      <c r="E767" s="148" t="s">
        <v>19</v>
      </c>
      <c r="F767" s="149" t="s">
        <v>1113</v>
      </c>
      <c r="H767" s="150">
        <v>13.3</v>
      </c>
      <c r="I767" s="151"/>
      <c r="L767" s="146"/>
      <c r="M767" s="152"/>
      <c r="U767" s="333"/>
      <c r="V767" s="1" t="str">
        <f t="shared" si="10"/>
        <v/>
      </c>
      <c r="AT767" s="148" t="s">
        <v>163</v>
      </c>
      <c r="AU767" s="148" t="s">
        <v>88</v>
      </c>
      <c r="AV767" s="12" t="s">
        <v>88</v>
      </c>
      <c r="AW767" s="12" t="s">
        <v>36</v>
      </c>
      <c r="AX767" s="12" t="s">
        <v>75</v>
      </c>
      <c r="AY767" s="148" t="s">
        <v>151</v>
      </c>
    </row>
    <row r="768" spans="2:65" s="14" customFormat="1" ht="11.25" x14ac:dyDescent="0.2">
      <c r="B768" s="159"/>
      <c r="D768" s="147" t="s">
        <v>163</v>
      </c>
      <c r="E768" s="160" t="s">
        <v>19</v>
      </c>
      <c r="F768" s="161" t="s">
        <v>1039</v>
      </c>
      <c r="H768" s="160" t="s">
        <v>19</v>
      </c>
      <c r="I768" s="162"/>
      <c r="L768" s="159"/>
      <c r="M768" s="163"/>
      <c r="U768" s="335"/>
      <c r="V768" s="1" t="str">
        <f t="shared" si="10"/>
        <v/>
      </c>
      <c r="AT768" s="160" t="s">
        <v>163</v>
      </c>
      <c r="AU768" s="160" t="s">
        <v>88</v>
      </c>
      <c r="AV768" s="14" t="s">
        <v>82</v>
      </c>
      <c r="AW768" s="14" t="s">
        <v>36</v>
      </c>
      <c r="AX768" s="14" t="s">
        <v>75</v>
      </c>
      <c r="AY768" s="160" t="s">
        <v>151</v>
      </c>
    </row>
    <row r="769" spans="2:65" s="12" customFormat="1" ht="11.25" x14ac:dyDescent="0.2">
      <c r="B769" s="146"/>
      <c r="D769" s="147" t="s">
        <v>163</v>
      </c>
      <c r="E769" s="148" t="s">
        <v>19</v>
      </c>
      <c r="F769" s="149" t="s">
        <v>1114</v>
      </c>
      <c r="H769" s="150">
        <v>12.32</v>
      </c>
      <c r="I769" s="151"/>
      <c r="L769" s="146"/>
      <c r="M769" s="152"/>
      <c r="U769" s="333"/>
      <c r="V769" s="1" t="str">
        <f t="shared" si="10"/>
        <v/>
      </c>
      <c r="AT769" s="148" t="s">
        <v>163</v>
      </c>
      <c r="AU769" s="148" t="s">
        <v>88</v>
      </c>
      <c r="AV769" s="12" t="s">
        <v>88</v>
      </c>
      <c r="AW769" s="12" t="s">
        <v>36</v>
      </c>
      <c r="AX769" s="12" t="s">
        <v>75</v>
      </c>
      <c r="AY769" s="148" t="s">
        <v>151</v>
      </c>
    </row>
    <row r="770" spans="2:65" s="14" customFormat="1" ht="11.25" x14ac:dyDescent="0.2">
      <c r="B770" s="159"/>
      <c r="D770" s="147" t="s">
        <v>163</v>
      </c>
      <c r="E770" s="160" t="s">
        <v>19</v>
      </c>
      <c r="F770" s="161" t="s">
        <v>481</v>
      </c>
      <c r="H770" s="160" t="s">
        <v>19</v>
      </c>
      <c r="I770" s="162"/>
      <c r="L770" s="159"/>
      <c r="M770" s="163"/>
      <c r="U770" s="335"/>
      <c r="V770" s="1" t="str">
        <f t="shared" si="10"/>
        <v/>
      </c>
      <c r="AT770" s="160" t="s">
        <v>163</v>
      </c>
      <c r="AU770" s="160" t="s">
        <v>88</v>
      </c>
      <c r="AV770" s="14" t="s">
        <v>82</v>
      </c>
      <c r="AW770" s="14" t="s">
        <v>36</v>
      </c>
      <c r="AX770" s="14" t="s">
        <v>75</v>
      </c>
      <c r="AY770" s="160" t="s">
        <v>151</v>
      </c>
    </row>
    <row r="771" spans="2:65" s="12" customFormat="1" ht="11.25" x14ac:dyDescent="0.2">
      <c r="B771" s="146"/>
      <c r="D771" s="147" t="s">
        <v>163</v>
      </c>
      <c r="E771" s="148" t="s">
        <v>19</v>
      </c>
      <c r="F771" s="149" t="s">
        <v>482</v>
      </c>
      <c r="H771" s="150">
        <v>0.78900000000000003</v>
      </c>
      <c r="I771" s="151"/>
      <c r="L771" s="146"/>
      <c r="M771" s="152"/>
      <c r="U771" s="333"/>
      <c r="V771" s="1" t="str">
        <f t="shared" si="10"/>
        <v/>
      </c>
      <c r="AT771" s="148" t="s">
        <v>163</v>
      </c>
      <c r="AU771" s="148" t="s">
        <v>88</v>
      </c>
      <c r="AV771" s="12" t="s">
        <v>88</v>
      </c>
      <c r="AW771" s="12" t="s">
        <v>36</v>
      </c>
      <c r="AX771" s="12" t="s">
        <v>75</v>
      </c>
      <c r="AY771" s="148" t="s">
        <v>151</v>
      </c>
    </row>
    <row r="772" spans="2:65" s="12" customFormat="1" ht="11.25" x14ac:dyDescent="0.2">
      <c r="B772" s="146"/>
      <c r="D772" s="147" t="s">
        <v>163</v>
      </c>
      <c r="E772" s="148" t="s">
        <v>19</v>
      </c>
      <c r="F772" s="149" t="s">
        <v>483</v>
      </c>
      <c r="H772" s="150">
        <v>1.171</v>
      </c>
      <c r="I772" s="151"/>
      <c r="L772" s="146"/>
      <c r="M772" s="152"/>
      <c r="U772" s="333"/>
      <c r="V772" s="1" t="str">
        <f t="shared" si="10"/>
        <v/>
      </c>
      <c r="AT772" s="148" t="s">
        <v>163</v>
      </c>
      <c r="AU772" s="148" t="s">
        <v>88</v>
      </c>
      <c r="AV772" s="12" t="s">
        <v>88</v>
      </c>
      <c r="AW772" s="12" t="s">
        <v>36</v>
      </c>
      <c r="AX772" s="12" t="s">
        <v>75</v>
      </c>
      <c r="AY772" s="148" t="s">
        <v>151</v>
      </c>
    </row>
    <row r="773" spans="2:65" s="12" customFormat="1" ht="11.25" x14ac:dyDescent="0.2">
      <c r="B773" s="146"/>
      <c r="D773" s="147" t="s">
        <v>163</v>
      </c>
      <c r="E773" s="148" t="s">
        <v>19</v>
      </c>
      <c r="F773" s="149" t="s">
        <v>484</v>
      </c>
      <c r="H773" s="150">
        <v>1.179</v>
      </c>
      <c r="I773" s="151"/>
      <c r="L773" s="146"/>
      <c r="M773" s="152"/>
      <c r="U773" s="333"/>
      <c r="V773" s="1" t="str">
        <f t="shared" si="10"/>
        <v/>
      </c>
      <c r="AT773" s="148" t="s">
        <v>163</v>
      </c>
      <c r="AU773" s="148" t="s">
        <v>88</v>
      </c>
      <c r="AV773" s="12" t="s">
        <v>88</v>
      </c>
      <c r="AW773" s="12" t="s">
        <v>36</v>
      </c>
      <c r="AX773" s="12" t="s">
        <v>75</v>
      </c>
      <c r="AY773" s="148" t="s">
        <v>151</v>
      </c>
    </row>
    <row r="774" spans="2:65" s="12" customFormat="1" ht="11.25" x14ac:dyDescent="0.2">
      <c r="B774" s="146"/>
      <c r="D774" s="147" t="s">
        <v>163</v>
      </c>
      <c r="E774" s="148" t="s">
        <v>19</v>
      </c>
      <c r="F774" s="149" t="s">
        <v>485</v>
      </c>
      <c r="H774" s="150">
        <v>0.73499999999999999</v>
      </c>
      <c r="I774" s="151"/>
      <c r="L774" s="146"/>
      <c r="M774" s="152"/>
      <c r="U774" s="333"/>
      <c r="V774" s="1" t="str">
        <f t="shared" si="10"/>
        <v/>
      </c>
      <c r="AT774" s="148" t="s">
        <v>163</v>
      </c>
      <c r="AU774" s="148" t="s">
        <v>88</v>
      </c>
      <c r="AV774" s="12" t="s">
        <v>88</v>
      </c>
      <c r="AW774" s="12" t="s">
        <v>36</v>
      </c>
      <c r="AX774" s="12" t="s">
        <v>75</v>
      </c>
      <c r="AY774" s="148" t="s">
        <v>151</v>
      </c>
    </row>
    <row r="775" spans="2:65" s="12" customFormat="1" ht="11.25" x14ac:dyDescent="0.2">
      <c r="B775" s="146"/>
      <c r="D775" s="147" t="s">
        <v>163</v>
      </c>
      <c r="E775" s="148" t="s">
        <v>19</v>
      </c>
      <c r="F775" s="149" t="s">
        <v>486</v>
      </c>
      <c r="H775" s="150">
        <v>2.82</v>
      </c>
      <c r="I775" s="151"/>
      <c r="L775" s="146"/>
      <c r="M775" s="152"/>
      <c r="U775" s="333"/>
      <c r="V775" s="1" t="str">
        <f t="shared" si="10"/>
        <v/>
      </c>
      <c r="AT775" s="148" t="s">
        <v>163</v>
      </c>
      <c r="AU775" s="148" t="s">
        <v>88</v>
      </c>
      <c r="AV775" s="12" t="s">
        <v>88</v>
      </c>
      <c r="AW775" s="12" t="s">
        <v>36</v>
      </c>
      <c r="AX775" s="12" t="s">
        <v>75</v>
      </c>
      <c r="AY775" s="148" t="s">
        <v>151</v>
      </c>
    </row>
    <row r="776" spans="2:65" s="12" customFormat="1" ht="11.25" x14ac:dyDescent="0.2">
      <c r="B776" s="146"/>
      <c r="D776" s="147" t="s">
        <v>163</v>
      </c>
      <c r="E776" s="148" t="s">
        <v>19</v>
      </c>
      <c r="F776" s="149" t="s">
        <v>487</v>
      </c>
      <c r="H776" s="150">
        <v>2.9039999999999999</v>
      </c>
      <c r="I776" s="151"/>
      <c r="L776" s="146"/>
      <c r="M776" s="152"/>
      <c r="U776" s="333"/>
      <c r="V776" s="1" t="str">
        <f t="shared" si="10"/>
        <v/>
      </c>
      <c r="AT776" s="148" t="s">
        <v>163</v>
      </c>
      <c r="AU776" s="148" t="s">
        <v>88</v>
      </c>
      <c r="AV776" s="12" t="s">
        <v>88</v>
      </c>
      <c r="AW776" s="12" t="s">
        <v>36</v>
      </c>
      <c r="AX776" s="12" t="s">
        <v>75</v>
      </c>
      <c r="AY776" s="148" t="s">
        <v>151</v>
      </c>
    </row>
    <row r="777" spans="2:65" s="14" customFormat="1" ht="11.25" x14ac:dyDescent="0.2">
      <c r="B777" s="159"/>
      <c r="D777" s="147" t="s">
        <v>163</v>
      </c>
      <c r="E777" s="160" t="s">
        <v>19</v>
      </c>
      <c r="F777" s="161" t="s">
        <v>1115</v>
      </c>
      <c r="H777" s="160" t="s">
        <v>19</v>
      </c>
      <c r="I777" s="162"/>
      <c r="L777" s="159"/>
      <c r="M777" s="163"/>
      <c r="U777" s="335"/>
      <c r="V777" s="1" t="str">
        <f t="shared" si="10"/>
        <v/>
      </c>
      <c r="AT777" s="160" t="s">
        <v>163</v>
      </c>
      <c r="AU777" s="160" t="s">
        <v>88</v>
      </c>
      <c r="AV777" s="14" t="s">
        <v>82</v>
      </c>
      <c r="AW777" s="14" t="s">
        <v>36</v>
      </c>
      <c r="AX777" s="14" t="s">
        <v>75</v>
      </c>
      <c r="AY777" s="160" t="s">
        <v>151</v>
      </c>
    </row>
    <row r="778" spans="2:65" s="12" customFormat="1" ht="11.25" x14ac:dyDescent="0.2">
      <c r="B778" s="146"/>
      <c r="D778" s="147" t="s">
        <v>163</v>
      </c>
      <c r="E778" s="148" t="s">
        <v>19</v>
      </c>
      <c r="F778" s="149" t="s">
        <v>165</v>
      </c>
      <c r="H778" s="150">
        <v>2.35</v>
      </c>
      <c r="I778" s="151"/>
      <c r="L778" s="146"/>
      <c r="M778" s="152"/>
      <c r="U778" s="333"/>
      <c r="V778" s="1" t="str">
        <f t="shared" si="10"/>
        <v/>
      </c>
      <c r="AT778" s="148" t="s">
        <v>163</v>
      </c>
      <c r="AU778" s="148" t="s">
        <v>88</v>
      </c>
      <c r="AV778" s="12" t="s">
        <v>88</v>
      </c>
      <c r="AW778" s="12" t="s">
        <v>36</v>
      </c>
      <c r="AX778" s="12" t="s">
        <v>75</v>
      </c>
      <c r="AY778" s="148" t="s">
        <v>151</v>
      </c>
    </row>
    <row r="779" spans="2:65" s="14" customFormat="1" ht="11.25" x14ac:dyDescent="0.2">
      <c r="B779" s="159"/>
      <c r="D779" s="147" t="s">
        <v>163</v>
      </c>
      <c r="E779" s="160" t="s">
        <v>19</v>
      </c>
      <c r="F779" s="161" t="s">
        <v>1116</v>
      </c>
      <c r="H779" s="160" t="s">
        <v>19</v>
      </c>
      <c r="I779" s="162"/>
      <c r="L779" s="159"/>
      <c r="M779" s="163"/>
      <c r="U779" s="335"/>
      <c r="V779" s="1" t="str">
        <f t="shared" si="10"/>
        <v/>
      </c>
      <c r="AT779" s="160" t="s">
        <v>163</v>
      </c>
      <c r="AU779" s="160" t="s">
        <v>88</v>
      </c>
      <c r="AV779" s="14" t="s">
        <v>82</v>
      </c>
      <c r="AW779" s="14" t="s">
        <v>36</v>
      </c>
      <c r="AX779" s="14" t="s">
        <v>75</v>
      </c>
      <c r="AY779" s="160" t="s">
        <v>151</v>
      </c>
    </row>
    <row r="780" spans="2:65" s="12" customFormat="1" ht="11.25" x14ac:dyDescent="0.2">
      <c r="B780" s="146"/>
      <c r="D780" s="147" t="s">
        <v>163</v>
      </c>
      <c r="E780" s="148" t="s">
        <v>19</v>
      </c>
      <c r="F780" s="149" t="s">
        <v>1117</v>
      </c>
      <c r="H780" s="150">
        <v>-36.619999999999997</v>
      </c>
      <c r="I780" s="151"/>
      <c r="L780" s="146"/>
      <c r="M780" s="152"/>
      <c r="U780" s="333"/>
      <c r="V780" s="1" t="str">
        <f t="shared" si="10"/>
        <v/>
      </c>
      <c r="AT780" s="148" t="s">
        <v>163</v>
      </c>
      <c r="AU780" s="148" t="s">
        <v>88</v>
      </c>
      <c r="AV780" s="12" t="s">
        <v>88</v>
      </c>
      <c r="AW780" s="12" t="s">
        <v>36</v>
      </c>
      <c r="AX780" s="12" t="s">
        <v>75</v>
      </c>
      <c r="AY780" s="148" t="s">
        <v>151</v>
      </c>
    </row>
    <row r="781" spans="2:65" s="13" customFormat="1" ht="11.25" x14ac:dyDescent="0.2">
      <c r="B781" s="153"/>
      <c r="D781" s="147" t="s">
        <v>163</v>
      </c>
      <c r="E781" s="154" t="s">
        <v>19</v>
      </c>
      <c r="F781" s="155" t="s">
        <v>166</v>
      </c>
      <c r="H781" s="156">
        <v>293.40300000000002</v>
      </c>
      <c r="I781" s="157"/>
      <c r="L781" s="153"/>
      <c r="M781" s="158"/>
      <c r="U781" s="334"/>
      <c r="V781" s="1" t="str">
        <f t="shared" si="10"/>
        <v/>
      </c>
      <c r="AT781" s="154" t="s">
        <v>163</v>
      </c>
      <c r="AU781" s="154" t="s">
        <v>88</v>
      </c>
      <c r="AV781" s="13" t="s">
        <v>159</v>
      </c>
      <c r="AW781" s="13" t="s">
        <v>36</v>
      </c>
      <c r="AX781" s="13" t="s">
        <v>82</v>
      </c>
      <c r="AY781" s="154" t="s">
        <v>151</v>
      </c>
    </row>
    <row r="782" spans="2:65" s="1" customFormat="1" ht="24.2" customHeight="1" x14ac:dyDescent="0.2">
      <c r="B782" s="33"/>
      <c r="C782" s="129" t="s">
        <v>1118</v>
      </c>
      <c r="D782" s="129" t="s">
        <v>154</v>
      </c>
      <c r="E782" s="130" t="s">
        <v>1119</v>
      </c>
      <c r="F782" s="131" t="s">
        <v>1120</v>
      </c>
      <c r="G782" s="132" t="s">
        <v>157</v>
      </c>
      <c r="H782" s="133">
        <v>293.40300000000002</v>
      </c>
      <c r="I782" s="134"/>
      <c r="J782" s="135">
        <f>ROUND(I782*H782,2)</f>
        <v>0</v>
      </c>
      <c r="K782" s="131" t="s">
        <v>158</v>
      </c>
      <c r="L782" s="33"/>
      <c r="M782" s="136" t="s">
        <v>19</v>
      </c>
      <c r="N782" s="137" t="s">
        <v>47</v>
      </c>
      <c r="P782" s="138">
        <f>O782*H782</f>
        <v>0</v>
      </c>
      <c r="Q782" s="138">
        <v>2.5999999999999998E-4</v>
      </c>
      <c r="R782" s="138">
        <f>Q782*H782</f>
        <v>7.6284779999999996E-2</v>
      </c>
      <c r="S782" s="138">
        <v>0</v>
      </c>
      <c r="T782" s="138">
        <f>S782*H782</f>
        <v>0</v>
      </c>
      <c r="U782" s="331" t="s">
        <v>19</v>
      </c>
      <c r="V782" s="1" t="str">
        <f t="shared" si="10"/>
        <v/>
      </c>
      <c r="AR782" s="140" t="s">
        <v>254</v>
      </c>
      <c r="AT782" s="140" t="s">
        <v>154</v>
      </c>
      <c r="AU782" s="140" t="s">
        <v>88</v>
      </c>
      <c r="AY782" s="18" t="s">
        <v>151</v>
      </c>
      <c r="BE782" s="141">
        <f>IF(N782="základní",J782,0)</f>
        <v>0</v>
      </c>
      <c r="BF782" s="141">
        <f>IF(N782="snížená",J782,0)</f>
        <v>0</v>
      </c>
      <c r="BG782" s="141">
        <f>IF(N782="zákl. přenesená",J782,0)</f>
        <v>0</v>
      </c>
      <c r="BH782" s="141">
        <f>IF(N782="sníž. přenesená",J782,0)</f>
        <v>0</v>
      </c>
      <c r="BI782" s="141">
        <f>IF(N782="nulová",J782,0)</f>
        <v>0</v>
      </c>
      <c r="BJ782" s="18" t="s">
        <v>88</v>
      </c>
      <c r="BK782" s="141">
        <f>ROUND(I782*H782,2)</f>
        <v>0</v>
      </c>
      <c r="BL782" s="18" t="s">
        <v>254</v>
      </c>
      <c r="BM782" s="140" t="s">
        <v>1121</v>
      </c>
    </row>
    <row r="783" spans="2:65" s="1" customFormat="1" ht="11.25" x14ac:dyDescent="0.2">
      <c r="B783" s="33"/>
      <c r="D783" s="142" t="s">
        <v>161</v>
      </c>
      <c r="F783" s="143" t="s">
        <v>1122</v>
      </c>
      <c r="I783" s="144"/>
      <c r="L783" s="33"/>
      <c r="M783" s="145"/>
      <c r="U783" s="332"/>
      <c r="V783" s="1" t="str">
        <f t="shared" si="10"/>
        <v/>
      </c>
      <c r="AT783" s="18" t="s">
        <v>161</v>
      </c>
      <c r="AU783" s="18" t="s">
        <v>88</v>
      </c>
    </row>
    <row r="784" spans="2:65" s="1" customFormat="1" ht="16.5" customHeight="1" x14ac:dyDescent="0.2">
      <c r="B784" s="33"/>
      <c r="C784" s="129" t="s">
        <v>1123</v>
      </c>
      <c r="D784" s="129" t="s">
        <v>154</v>
      </c>
      <c r="E784" s="130" t="s">
        <v>1124</v>
      </c>
      <c r="F784" s="131" t="s">
        <v>1125</v>
      </c>
      <c r="G784" s="132" t="s">
        <v>157</v>
      </c>
      <c r="H784" s="133">
        <v>1.8</v>
      </c>
      <c r="I784" s="134"/>
      <c r="J784" s="135">
        <f>ROUND(I784*H784,2)</f>
        <v>0</v>
      </c>
      <c r="K784" s="131" t="s">
        <v>19</v>
      </c>
      <c r="L784" s="33"/>
      <c r="M784" s="136" t="s">
        <v>19</v>
      </c>
      <c r="N784" s="137" t="s">
        <v>47</v>
      </c>
      <c r="P784" s="138">
        <f>O784*H784</f>
        <v>0</v>
      </c>
      <c r="Q784" s="138">
        <v>8.7299999999999999E-3</v>
      </c>
      <c r="R784" s="138">
        <f>Q784*H784</f>
        <v>1.5713999999999999E-2</v>
      </c>
      <c r="S784" s="138">
        <v>0</v>
      </c>
      <c r="T784" s="138">
        <f>S784*H784</f>
        <v>0</v>
      </c>
      <c r="U784" s="331" t="s">
        <v>19</v>
      </c>
      <c r="V784" s="1" t="str">
        <f t="shared" si="10"/>
        <v/>
      </c>
      <c r="AR784" s="140" t="s">
        <v>254</v>
      </c>
      <c r="AT784" s="140" t="s">
        <v>154</v>
      </c>
      <c r="AU784" s="140" t="s">
        <v>88</v>
      </c>
      <c r="AY784" s="18" t="s">
        <v>151</v>
      </c>
      <c r="BE784" s="141">
        <f>IF(N784="základní",J784,0)</f>
        <v>0</v>
      </c>
      <c r="BF784" s="141">
        <f>IF(N784="snížená",J784,0)</f>
        <v>0</v>
      </c>
      <c r="BG784" s="141">
        <f>IF(N784="zákl. přenesená",J784,0)</f>
        <v>0</v>
      </c>
      <c r="BH784" s="141">
        <f>IF(N784="sníž. přenesená",J784,0)</f>
        <v>0</v>
      </c>
      <c r="BI784" s="141">
        <f>IF(N784="nulová",J784,0)</f>
        <v>0</v>
      </c>
      <c r="BJ784" s="18" t="s">
        <v>88</v>
      </c>
      <c r="BK784" s="141">
        <f>ROUND(I784*H784,2)</f>
        <v>0</v>
      </c>
      <c r="BL784" s="18" t="s">
        <v>254</v>
      </c>
      <c r="BM784" s="140" t="s">
        <v>1126</v>
      </c>
    </row>
    <row r="785" spans="2:51" s="1" customFormat="1" ht="29.25" x14ac:dyDescent="0.2">
      <c r="B785" s="33"/>
      <c r="D785" s="147" t="s">
        <v>218</v>
      </c>
      <c r="F785" s="164" t="s">
        <v>1127</v>
      </c>
      <c r="I785" s="144"/>
      <c r="L785" s="33"/>
      <c r="M785" s="145"/>
      <c r="U785" s="332"/>
      <c r="V785" s="1" t="str">
        <f t="shared" si="10"/>
        <v/>
      </c>
      <c r="AT785" s="18" t="s">
        <v>218</v>
      </c>
      <c r="AU785" s="18" t="s">
        <v>88</v>
      </c>
    </row>
    <row r="786" spans="2:51" s="12" customFormat="1" ht="11.25" x14ac:dyDescent="0.2">
      <c r="B786" s="146"/>
      <c r="D786" s="147" t="s">
        <v>163</v>
      </c>
      <c r="E786" s="148" t="s">
        <v>19</v>
      </c>
      <c r="F786" s="149" t="s">
        <v>1128</v>
      </c>
      <c r="H786" s="150">
        <v>1.8</v>
      </c>
      <c r="I786" s="151"/>
      <c r="L786" s="146"/>
      <c r="M786" s="152"/>
      <c r="U786" s="333"/>
      <c r="V786" s="1" t="str">
        <f t="shared" si="10"/>
        <v/>
      </c>
      <c r="AT786" s="148" t="s">
        <v>163</v>
      </c>
      <c r="AU786" s="148" t="s">
        <v>88</v>
      </c>
      <c r="AV786" s="12" t="s">
        <v>88</v>
      </c>
      <c r="AW786" s="12" t="s">
        <v>36</v>
      </c>
      <c r="AX786" s="12" t="s">
        <v>75</v>
      </c>
      <c r="AY786" s="148" t="s">
        <v>151</v>
      </c>
    </row>
    <row r="787" spans="2:51" s="13" customFormat="1" ht="11.25" x14ac:dyDescent="0.2">
      <c r="B787" s="153"/>
      <c r="D787" s="147" t="s">
        <v>163</v>
      </c>
      <c r="E787" s="154" t="s">
        <v>19</v>
      </c>
      <c r="F787" s="155" t="s">
        <v>166</v>
      </c>
      <c r="H787" s="156">
        <v>1.8</v>
      </c>
      <c r="I787" s="157"/>
      <c r="L787" s="153"/>
      <c r="M787" s="182"/>
      <c r="N787" s="183"/>
      <c r="O787" s="183"/>
      <c r="P787" s="183"/>
      <c r="Q787" s="183"/>
      <c r="R787" s="183"/>
      <c r="S787" s="183"/>
      <c r="T787" s="183"/>
      <c r="U787" s="337"/>
      <c r="V787" s="1" t="str">
        <f t="shared" si="10"/>
        <v/>
      </c>
      <c r="AT787" s="154" t="s">
        <v>163</v>
      </c>
      <c r="AU787" s="154" t="s">
        <v>88</v>
      </c>
      <c r="AV787" s="13" t="s">
        <v>159</v>
      </c>
      <c r="AW787" s="13" t="s">
        <v>36</v>
      </c>
      <c r="AX787" s="13" t="s">
        <v>82</v>
      </c>
      <c r="AY787" s="154" t="s">
        <v>151</v>
      </c>
    </row>
    <row r="788" spans="2:51" s="1" customFormat="1" ht="6.95" customHeight="1" x14ac:dyDescent="0.2">
      <c r="B788" s="42"/>
      <c r="C788" s="43"/>
      <c r="D788" s="43"/>
      <c r="E788" s="43"/>
      <c r="F788" s="43"/>
      <c r="G788" s="43"/>
      <c r="H788" s="43"/>
      <c r="I788" s="43"/>
      <c r="J788" s="43"/>
      <c r="K788" s="43"/>
      <c r="L788" s="33"/>
    </row>
  </sheetData>
  <sheetProtection algorithmName="SHA-512" hashValue="He+ywhohxSM61MwXT+JS71zSCaFvxS2STbVyiQB/R9gm08R3Pd1OPZ//j9bSfyxrl+z32LGZ6UD5bu4jJcr0TQ==" saltValue="6CnkOImYfQ+EtgJnLMGJJA==" spinCount="100000" sheet="1" objects="1" scenarios="1" formatColumns="0" formatRows="0" autoFilter="0"/>
  <autoFilter ref="C104:K787" xr:uid="{00000000-0009-0000-0000-000001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hyperlinks>
    <hyperlink ref="F109" r:id="rId1" xr:uid="{00000000-0004-0000-0100-000000000000}"/>
    <hyperlink ref="F114" r:id="rId2" xr:uid="{00000000-0004-0000-0100-000001000000}"/>
    <hyperlink ref="F118" r:id="rId3" xr:uid="{00000000-0004-0000-0100-000002000000}"/>
    <hyperlink ref="F128" r:id="rId4" xr:uid="{00000000-0004-0000-0100-000003000000}"/>
    <hyperlink ref="F130" r:id="rId5" xr:uid="{00000000-0004-0000-0100-000004000000}"/>
    <hyperlink ref="F138" r:id="rId6" xr:uid="{00000000-0004-0000-0100-000005000000}"/>
    <hyperlink ref="F140" r:id="rId7" xr:uid="{00000000-0004-0000-0100-000006000000}"/>
    <hyperlink ref="F142" r:id="rId8" xr:uid="{00000000-0004-0000-0100-000007000000}"/>
    <hyperlink ref="F147" r:id="rId9" xr:uid="{00000000-0004-0000-0100-000008000000}"/>
    <hyperlink ref="F151" r:id="rId10" xr:uid="{00000000-0004-0000-0100-000009000000}"/>
    <hyperlink ref="F156" r:id="rId11" xr:uid="{00000000-0004-0000-0100-00000A000000}"/>
    <hyperlink ref="F161" r:id="rId12" xr:uid="{00000000-0004-0000-0100-00000B000000}"/>
    <hyperlink ref="F166" r:id="rId13" xr:uid="{00000000-0004-0000-0100-00000C000000}"/>
    <hyperlink ref="F171" r:id="rId14" xr:uid="{00000000-0004-0000-0100-00000D000000}"/>
    <hyperlink ref="F178" r:id="rId15" xr:uid="{00000000-0004-0000-0100-00000E000000}"/>
    <hyperlink ref="F194" r:id="rId16" xr:uid="{00000000-0004-0000-0100-00000F000000}"/>
    <hyperlink ref="F204" r:id="rId17" xr:uid="{00000000-0004-0000-0100-000010000000}"/>
    <hyperlink ref="F206" r:id="rId18" xr:uid="{00000000-0004-0000-0100-000011000000}"/>
    <hyperlink ref="F216" r:id="rId19" xr:uid="{00000000-0004-0000-0100-000012000000}"/>
    <hyperlink ref="F226" r:id="rId20" xr:uid="{00000000-0004-0000-0100-000013000000}"/>
    <hyperlink ref="F230" r:id="rId21" xr:uid="{00000000-0004-0000-0100-000014000000}"/>
    <hyperlink ref="F236" r:id="rId22" xr:uid="{00000000-0004-0000-0100-000015000000}"/>
    <hyperlink ref="F242" r:id="rId23" xr:uid="{00000000-0004-0000-0100-000016000000}"/>
    <hyperlink ref="F247" r:id="rId24" xr:uid="{00000000-0004-0000-0100-000017000000}"/>
    <hyperlink ref="F252" r:id="rId25" xr:uid="{00000000-0004-0000-0100-000018000000}"/>
    <hyperlink ref="F257" r:id="rId26" xr:uid="{00000000-0004-0000-0100-000019000000}"/>
    <hyperlink ref="F263" r:id="rId27" xr:uid="{00000000-0004-0000-0100-00001A000000}"/>
    <hyperlink ref="F279" r:id="rId28" xr:uid="{00000000-0004-0000-0100-00001B000000}"/>
    <hyperlink ref="F283" r:id="rId29" xr:uid="{00000000-0004-0000-0100-00001C000000}"/>
    <hyperlink ref="F289" r:id="rId30" xr:uid="{00000000-0004-0000-0100-00001D000000}"/>
    <hyperlink ref="F293" r:id="rId31" xr:uid="{00000000-0004-0000-0100-00001E000000}"/>
    <hyperlink ref="F298" r:id="rId32" xr:uid="{00000000-0004-0000-0100-00001F000000}"/>
    <hyperlink ref="F303" r:id="rId33" xr:uid="{00000000-0004-0000-0100-000020000000}"/>
    <hyperlink ref="F308" r:id="rId34" xr:uid="{00000000-0004-0000-0100-000021000000}"/>
    <hyperlink ref="F313" r:id="rId35" xr:uid="{00000000-0004-0000-0100-000022000000}"/>
    <hyperlink ref="F317" r:id="rId36" xr:uid="{00000000-0004-0000-0100-000023000000}"/>
    <hyperlink ref="F319" r:id="rId37" xr:uid="{00000000-0004-0000-0100-000024000000}"/>
    <hyperlink ref="F324" r:id="rId38" xr:uid="{00000000-0004-0000-0100-000025000000}"/>
    <hyperlink ref="F332" r:id="rId39" xr:uid="{00000000-0004-0000-0100-000026000000}"/>
    <hyperlink ref="F349" r:id="rId40" xr:uid="{00000000-0004-0000-0100-000027000000}"/>
    <hyperlink ref="F355" r:id="rId41" xr:uid="{00000000-0004-0000-0100-000028000000}"/>
    <hyperlink ref="F357" r:id="rId42" xr:uid="{00000000-0004-0000-0100-000029000000}"/>
    <hyperlink ref="F359" r:id="rId43" xr:uid="{00000000-0004-0000-0100-00002A000000}"/>
    <hyperlink ref="F366" r:id="rId44" xr:uid="{00000000-0004-0000-0100-00002B000000}"/>
    <hyperlink ref="F368" r:id="rId45" xr:uid="{00000000-0004-0000-0100-00002C000000}"/>
    <hyperlink ref="F370" r:id="rId46" xr:uid="{00000000-0004-0000-0100-00002D000000}"/>
    <hyperlink ref="F374" r:id="rId47" xr:uid="{00000000-0004-0000-0100-00002E000000}"/>
    <hyperlink ref="F378" r:id="rId48" xr:uid="{00000000-0004-0000-0100-00002F000000}"/>
    <hyperlink ref="F382" r:id="rId49" xr:uid="{00000000-0004-0000-0100-000030000000}"/>
    <hyperlink ref="F386" r:id="rId50" xr:uid="{00000000-0004-0000-0100-000031000000}"/>
    <hyperlink ref="F394" r:id="rId51" xr:uid="{00000000-0004-0000-0100-000032000000}"/>
    <hyperlink ref="F398" r:id="rId52" xr:uid="{00000000-0004-0000-0100-000033000000}"/>
    <hyperlink ref="F407" r:id="rId53" xr:uid="{00000000-0004-0000-0100-000034000000}"/>
    <hyperlink ref="F415" r:id="rId54" xr:uid="{00000000-0004-0000-0100-000035000000}"/>
    <hyperlink ref="F417" r:id="rId55" xr:uid="{00000000-0004-0000-0100-000036000000}"/>
    <hyperlink ref="F420" r:id="rId56" xr:uid="{00000000-0004-0000-0100-000037000000}"/>
    <hyperlink ref="F422" r:id="rId57" xr:uid="{00000000-0004-0000-0100-000038000000}"/>
    <hyperlink ref="F426" r:id="rId58" xr:uid="{00000000-0004-0000-0100-000039000000}"/>
    <hyperlink ref="F435" r:id="rId59" xr:uid="{00000000-0004-0000-0100-00003A000000}"/>
    <hyperlink ref="F441" r:id="rId60" xr:uid="{00000000-0004-0000-0100-00003B000000}"/>
    <hyperlink ref="F451" r:id="rId61" xr:uid="{00000000-0004-0000-0100-00003C000000}"/>
    <hyperlink ref="F455" r:id="rId62" xr:uid="{00000000-0004-0000-0100-00003D000000}"/>
    <hyperlink ref="F459" r:id="rId63" xr:uid="{00000000-0004-0000-0100-00003E000000}"/>
    <hyperlink ref="F466" r:id="rId64" xr:uid="{00000000-0004-0000-0100-00003F000000}"/>
    <hyperlink ref="F470" r:id="rId65" xr:uid="{00000000-0004-0000-0100-000040000000}"/>
    <hyperlink ref="F474" r:id="rId66" xr:uid="{00000000-0004-0000-0100-000041000000}"/>
    <hyperlink ref="F478" r:id="rId67" xr:uid="{00000000-0004-0000-0100-000042000000}"/>
    <hyperlink ref="F482" r:id="rId68" xr:uid="{00000000-0004-0000-0100-000043000000}"/>
    <hyperlink ref="F485" r:id="rId69" xr:uid="{00000000-0004-0000-0100-000044000000}"/>
    <hyperlink ref="F488" r:id="rId70" xr:uid="{00000000-0004-0000-0100-000045000000}"/>
    <hyperlink ref="F490" r:id="rId71" xr:uid="{00000000-0004-0000-0100-000046000000}"/>
    <hyperlink ref="F494" r:id="rId72" xr:uid="{00000000-0004-0000-0100-000047000000}"/>
    <hyperlink ref="F498" r:id="rId73" xr:uid="{00000000-0004-0000-0100-000048000000}"/>
    <hyperlink ref="F505" r:id="rId74" xr:uid="{00000000-0004-0000-0100-000049000000}"/>
    <hyperlink ref="F507" r:id="rId75" xr:uid="{00000000-0004-0000-0100-00004A000000}"/>
    <hyperlink ref="F514" r:id="rId76" xr:uid="{00000000-0004-0000-0100-00004B000000}"/>
    <hyperlink ref="F516" r:id="rId77" xr:uid="{00000000-0004-0000-0100-00004C000000}"/>
    <hyperlink ref="F521" r:id="rId78" xr:uid="{00000000-0004-0000-0100-00004D000000}"/>
    <hyperlink ref="F528" r:id="rId79" xr:uid="{00000000-0004-0000-0100-00004E000000}"/>
    <hyperlink ref="F533" r:id="rId80" xr:uid="{00000000-0004-0000-0100-00004F000000}"/>
    <hyperlink ref="F540" r:id="rId81" xr:uid="{00000000-0004-0000-0100-000050000000}"/>
    <hyperlink ref="F547" r:id="rId82" xr:uid="{00000000-0004-0000-0100-000051000000}"/>
    <hyperlink ref="F550" r:id="rId83" xr:uid="{00000000-0004-0000-0100-000052000000}"/>
    <hyperlink ref="F587" r:id="rId84" xr:uid="{00000000-0004-0000-0100-000053000000}"/>
    <hyperlink ref="F590" r:id="rId85" xr:uid="{00000000-0004-0000-0100-000054000000}"/>
    <hyperlink ref="F598" r:id="rId86" xr:uid="{00000000-0004-0000-0100-000055000000}"/>
    <hyperlink ref="F602" r:id="rId87" xr:uid="{00000000-0004-0000-0100-000056000000}"/>
    <hyperlink ref="F604" r:id="rId88" xr:uid="{00000000-0004-0000-0100-000057000000}"/>
    <hyperlink ref="F612" r:id="rId89" xr:uid="{00000000-0004-0000-0100-000058000000}"/>
    <hyperlink ref="F620" r:id="rId90" xr:uid="{00000000-0004-0000-0100-000059000000}"/>
    <hyperlink ref="F627" r:id="rId91" xr:uid="{00000000-0004-0000-0100-00005A000000}"/>
    <hyperlink ref="F632" r:id="rId92" xr:uid="{00000000-0004-0000-0100-00005B000000}"/>
    <hyperlink ref="F637" r:id="rId93" xr:uid="{00000000-0004-0000-0100-00005C000000}"/>
    <hyperlink ref="F640" r:id="rId94" xr:uid="{00000000-0004-0000-0100-00005D000000}"/>
    <hyperlink ref="F646" r:id="rId95" xr:uid="{00000000-0004-0000-0100-00005E000000}"/>
    <hyperlink ref="F652" r:id="rId96" xr:uid="{00000000-0004-0000-0100-00005F000000}"/>
    <hyperlink ref="F658" r:id="rId97" xr:uid="{00000000-0004-0000-0100-000060000000}"/>
    <hyperlink ref="F665" r:id="rId98" xr:uid="{00000000-0004-0000-0100-000061000000}"/>
    <hyperlink ref="F671" r:id="rId99" xr:uid="{00000000-0004-0000-0100-000062000000}"/>
    <hyperlink ref="F677" r:id="rId100" xr:uid="{00000000-0004-0000-0100-000063000000}"/>
    <hyperlink ref="F679" r:id="rId101" xr:uid="{00000000-0004-0000-0100-000064000000}"/>
    <hyperlink ref="F688" r:id="rId102" xr:uid="{00000000-0004-0000-0100-000065000000}"/>
    <hyperlink ref="F697" r:id="rId103" xr:uid="{00000000-0004-0000-0100-000066000000}"/>
    <hyperlink ref="F705" r:id="rId104" xr:uid="{00000000-0004-0000-0100-000067000000}"/>
    <hyperlink ref="F708" r:id="rId105" xr:uid="{00000000-0004-0000-0100-000068000000}"/>
    <hyperlink ref="F710" r:id="rId106" xr:uid="{00000000-0004-0000-0100-000069000000}"/>
    <hyperlink ref="F723" r:id="rId107" xr:uid="{00000000-0004-0000-0100-00006A000000}"/>
    <hyperlink ref="F730" r:id="rId108" xr:uid="{00000000-0004-0000-0100-00006B000000}"/>
    <hyperlink ref="F736" r:id="rId109" xr:uid="{00000000-0004-0000-0100-00006C000000}"/>
    <hyperlink ref="F742" r:id="rId110" xr:uid="{00000000-0004-0000-0100-00006D000000}"/>
    <hyperlink ref="F744" r:id="rId111" xr:uid="{00000000-0004-0000-0100-00006E000000}"/>
    <hyperlink ref="F747" r:id="rId112" xr:uid="{00000000-0004-0000-0100-00006F000000}"/>
    <hyperlink ref="F753" r:id="rId113" xr:uid="{00000000-0004-0000-0100-000070000000}"/>
    <hyperlink ref="F755" r:id="rId114" xr:uid="{00000000-0004-0000-0100-000071000000}"/>
    <hyperlink ref="F783" r:id="rId115" xr:uid="{00000000-0004-0000-0100-00007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7"/>
  <sheetViews>
    <sheetView showGridLines="0" workbookViewId="0">
      <selection activeCell="AE101" sqref="AE101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Staropramenná 669/27, 15000 Praha 5, b.j.č. 12(9)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1129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ROUND((SUM(BE89:BE126)),  2)</f>
        <v>0</v>
      </c>
      <c r="I35" s="92">
        <v>0.21</v>
      </c>
      <c r="J35" s="82">
        <f>ROUND(((SUM(BE89:BE126))*I35),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ROUND((SUM(BF89:BF126)),  2)</f>
        <v>0</v>
      </c>
      <c r="I36" s="92">
        <v>0.12</v>
      </c>
      <c r="J36" s="82">
        <f>ROUND(((SUM(BF89:BF126))*I36),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ROUND((SUM(BG89:BG126)),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ROUND((SUM(BH89:BH126)),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ROUND((SUM(BI89:BI126)),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Staropramenná 669/27, 15000 Praha 5, b.j.č. 12(9)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ZTI - Zdravotně technické instalace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Staropramenná 669/27,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1130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1131</v>
      </c>
      <c r="E65" s="104"/>
      <c r="F65" s="104"/>
      <c r="G65" s="104"/>
      <c r="H65" s="104"/>
      <c r="I65" s="104"/>
      <c r="J65" s="105">
        <f>J101</f>
        <v>0</v>
      </c>
      <c r="L65" s="102"/>
    </row>
    <row r="66" spans="2:12" s="8" customFormat="1" ht="24.95" customHeight="1" x14ac:dyDescent="0.2">
      <c r="B66" s="102"/>
      <c r="D66" s="103" t="s">
        <v>1132</v>
      </c>
      <c r="E66" s="104"/>
      <c r="F66" s="104"/>
      <c r="G66" s="104"/>
      <c r="H66" s="104"/>
      <c r="I66" s="104"/>
      <c r="J66" s="105">
        <f>J109</f>
        <v>0</v>
      </c>
      <c r="L66" s="102"/>
    </row>
    <row r="67" spans="2:12" s="8" customFormat="1" ht="24.95" customHeight="1" x14ac:dyDescent="0.2">
      <c r="B67" s="102"/>
      <c r="D67" s="103" t="s">
        <v>1133</v>
      </c>
      <c r="E67" s="104"/>
      <c r="F67" s="104"/>
      <c r="G67" s="104"/>
      <c r="H67" s="104"/>
      <c r="I67" s="104"/>
      <c r="J67" s="105">
        <f>J124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135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6" t="str">
        <f>E7</f>
        <v>Rekonstrukce bytových jednotek MČ Staropramenná 669/27, 15000 Praha 5, b.j.č. 12(9) - revize 3</v>
      </c>
      <c r="F77" s="317"/>
      <c r="G77" s="317"/>
      <c r="H77" s="317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6" t="s">
        <v>108</v>
      </c>
      <c r="F79" s="318"/>
      <c r="G79" s="318"/>
      <c r="H79" s="318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5" t="str">
        <f>E11</f>
        <v>ZTI - Zdravotně technické instalace</v>
      </c>
      <c r="F81" s="318"/>
      <c r="G81" s="318"/>
      <c r="H81" s="318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Staropramenná 669/27, 15000 Praha 5</v>
      </c>
      <c r="I83" s="28" t="s">
        <v>23</v>
      </c>
      <c r="J83" s="50" t="str">
        <f>IF(J14="","",J14)</f>
        <v>25. 4. 2024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136</v>
      </c>
      <c r="D88" s="112" t="s">
        <v>60</v>
      </c>
      <c r="E88" s="112" t="s">
        <v>56</v>
      </c>
      <c r="F88" s="112" t="s">
        <v>57</v>
      </c>
      <c r="G88" s="112" t="s">
        <v>137</v>
      </c>
      <c r="H88" s="112" t="s">
        <v>138</v>
      </c>
      <c r="I88" s="112" t="s">
        <v>139</v>
      </c>
      <c r="J88" s="112" t="s">
        <v>113</v>
      </c>
      <c r="K88" s="113" t="s">
        <v>140</v>
      </c>
      <c r="L88" s="110"/>
      <c r="M88" s="56" t="s">
        <v>19</v>
      </c>
      <c r="N88" s="57" t="s">
        <v>45</v>
      </c>
      <c r="O88" s="57" t="s">
        <v>141</v>
      </c>
      <c r="P88" s="57" t="s">
        <v>142</v>
      </c>
      <c r="Q88" s="57" t="s">
        <v>143</v>
      </c>
      <c r="R88" s="57" t="s">
        <v>144</v>
      </c>
      <c r="S88" s="57" t="s">
        <v>145</v>
      </c>
      <c r="T88" s="57" t="s">
        <v>146</v>
      </c>
      <c r="U88" s="328" t="s">
        <v>1557</v>
      </c>
    </row>
    <row r="89" spans="2:65" s="1" customFormat="1" ht="22.9" customHeight="1" x14ac:dyDescent="0.25">
      <c r="B89" s="33"/>
      <c r="C89" s="61" t="s">
        <v>148</v>
      </c>
      <c r="J89" s="114">
        <f>BK89</f>
        <v>0</v>
      </c>
      <c r="L89" s="33"/>
      <c r="M89" s="59"/>
      <c r="N89" s="51"/>
      <c r="O89" s="51"/>
      <c r="P89" s="115">
        <f>P90+P101+P109+P124</f>
        <v>0</v>
      </c>
      <c r="Q89" s="51"/>
      <c r="R89" s="115">
        <f>R90+R101+R109+R124</f>
        <v>0</v>
      </c>
      <c r="S89" s="51"/>
      <c r="T89" s="115">
        <f>T90+T101+T109+T124</f>
        <v>0</v>
      </c>
      <c r="U89" s="329">
        <f>SUM(V89:V666)</f>
        <v>0</v>
      </c>
      <c r="AT89" s="18" t="s">
        <v>74</v>
      </c>
      <c r="AU89" s="18" t="s">
        <v>114</v>
      </c>
      <c r="BK89" s="116">
        <f>BK90+BK101+BK109+BK124</f>
        <v>0</v>
      </c>
    </row>
    <row r="90" spans="2:65" s="11" customFormat="1" ht="25.9" customHeight="1" x14ac:dyDescent="0.2">
      <c r="B90" s="117"/>
      <c r="D90" s="118" t="s">
        <v>74</v>
      </c>
      <c r="E90" s="119" t="s">
        <v>1134</v>
      </c>
      <c r="F90" s="119" t="s">
        <v>1135</v>
      </c>
      <c r="I90" s="120"/>
      <c r="J90" s="121">
        <f>BK90</f>
        <v>0</v>
      </c>
      <c r="L90" s="117"/>
      <c r="M90" s="122"/>
      <c r="P90" s="123">
        <f>SUM(P91:P100)</f>
        <v>0</v>
      </c>
      <c r="R90" s="123">
        <f>SUM(R91:R100)</f>
        <v>0</v>
      </c>
      <c r="T90" s="123">
        <f>SUM(T91:T100)</f>
        <v>0</v>
      </c>
      <c r="U90" s="330"/>
      <c r="V90" s="1" t="str">
        <f t="shared" ref="V90:V126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151</v>
      </c>
      <c r="BK90" s="126">
        <f>SUM(BK91:BK100)</f>
        <v>0</v>
      </c>
    </row>
    <row r="91" spans="2:65" s="1" customFormat="1" ht="16.5" customHeight="1" x14ac:dyDescent="0.2">
      <c r="B91" s="33"/>
      <c r="C91" s="129" t="s">
        <v>82</v>
      </c>
      <c r="D91" s="129" t="s">
        <v>154</v>
      </c>
      <c r="E91" s="130" t="s">
        <v>1136</v>
      </c>
      <c r="F91" s="131" t="s">
        <v>1137</v>
      </c>
      <c r="G91" s="132" t="s">
        <v>1138</v>
      </c>
      <c r="H91" s="133">
        <v>1</v>
      </c>
      <c r="I91" s="134"/>
      <c r="J91" s="135">
        <f t="shared" ref="J91:J100" si="1"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ref="P91:P100" si="2">O91*H91</f>
        <v>0</v>
      </c>
      <c r="Q91" s="138">
        <v>0</v>
      </c>
      <c r="R91" s="138">
        <f t="shared" ref="R91:R100" si="3">Q91*H91</f>
        <v>0</v>
      </c>
      <c r="S91" s="138">
        <v>0</v>
      </c>
      <c r="T91" s="138">
        <f t="shared" ref="T91:T100" si="4">S91*H91</f>
        <v>0</v>
      </c>
      <c r="U91" s="331" t="s">
        <v>19</v>
      </c>
      <c r="V91" s="1" t="str">
        <f t="shared" si="0"/>
        <v/>
      </c>
      <c r="AR91" s="140" t="s">
        <v>159</v>
      </c>
      <c r="AT91" s="140" t="s">
        <v>154</v>
      </c>
      <c r="AU91" s="140" t="s">
        <v>82</v>
      </c>
      <c r="AY91" s="18" t="s">
        <v>151</v>
      </c>
      <c r="BE91" s="141">
        <f t="shared" ref="BE91:BE100" si="5">IF(N91="základní",J91,0)</f>
        <v>0</v>
      </c>
      <c r="BF91" s="141">
        <f t="shared" ref="BF91:BF100" si="6">IF(N91="snížená",J91,0)</f>
        <v>0</v>
      </c>
      <c r="BG91" s="141">
        <f t="shared" ref="BG91:BG100" si="7">IF(N91="zákl. přenesená",J91,0)</f>
        <v>0</v>
      </c>
      <c r="BH91" s="141">
        <f t="shared" ref="BH91:BH100" si="8">IF(N91="sníž. přenesená",J91,0)</f>
        <v>0</v>
      </c>
      <c r="BI91" s="141">
        <f t="shared" ref="BI91:BI100" si="9">IF(N91="nulová",J91,0)</f>
        <v>0</v>
      </c>
      <c r="BJ91" s="18" t="s">
        <v>88</v>
      </c>
      <c r="BK91" s="141">
        <f t="shared" ref="BK91:BK100" si="10">ROUND(I91*H91,2)</f>
        <v>0</v>
      </c>
      <c r="BL91" s="18" t="s">
        <v>159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154</v>
      </c>
      <c r="E92" s="130" t="s">
        <v>1139</v>
      </c>
      <c r="F92" s="131" t="s">
        <v>1140</v>
      </c>
      <c r="G92" s="132" t="s">
        <v>1141</v>
      </c>
      <c r="H92" s="133">
        <v>11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19</v>
      </c>
      <c r="V92" s="1" t="str">
        <f t="shared" si="0"/>
        <v/>
      </c>
      <c r="AR92" s="140" t="s">
        <v>159</v>
      </c>
      <c r="AT92" s="140" t="s">
        <v>154</v>
      </c>
      <c r="AU92" s="140" t="s">
        <v>82</v>
      </c>
      <c r="AY92" s="18" t="s">
        <v>151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159</v>
      </c>
      <c r="BM92" s="140" t="s">
        <v>159</v>
      </c>
    </row>
    <row r="93" spans="2:65" s="1" customFormat="1" ht="16.5" customHeight="1" x14ac:dyDescent="0.2">
      <c r="B93" s="33"/>
      <c r="C93" s="129" t="s">
        <v>152</v>
      </c>
      <c r="D93" s="129" t="s">
        <v>154</v>
      </c>
      <c r="E93" s="130" t="s">
        <v>1142</v>
      </c>
      <c r="F93" s="131" t="s">
        <v>1143</v>
      </c>
      <c r="G93" s="132" t="s">
        <v>1138</v>
      </c>
      <c r="H93" s="133">
        <v>20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19</v>
      </c>
      <c r="V93" s="1" t="str">
        <f t="shared" si="0"/>
        <v/>
      </c>
      <c r="AR93" s="140" t="s">
        <v>159</v>
      </c>
      <c r="AT93" s="140" t="s">
        <v>154</v>
      </c>
      <c r="AU93" s="140" t="s">
        <v>82</v>
      </c>
      <c r="AY93" s="18" t="s">
        <v>151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159</v>
      </c>
      <c r="BM93" s="140" t="s">
        <v>187</v>
      </c>
    </row>
    <row r="94" spans="2:65" s="1" customFormat="1" ht="16.5" customHeight="1" x14ac:dyDescent="0.2">
      <c r="B94" s="33"/>
      <c r="C94" s="129" t="s">
        <v>159</v>
      </c>
      <c r="D94" s="129" t="s">
        <v>154</v>
      </c>
      <c r="E94" s="130" t="s">
        <v>1144</v>
      </c>
      <c r="F94" s="131" t="s">
        <v>1145</v>
      </c>
      <c r="G94" s="132" t="s">
        <v>1141</v>
      </c>
      <c r="H94" s="133">
        <v>3.5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19</v>
      </c>
      <c r="V94" s="1" t="str">
        <f t="shared" si="0"/>
        <v/>
      </c>
      <c r="AR94" s="140" t="s">
        <v>159</v>
      </c>
      <c r="AT94" s="140" t="s">
        <v>154</v>
      </c>
      <c r="AU94" s="140" t="s">
        <v>82</v>
      </c>
      <c r="AY94" s="18" t="s">
        <v>151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159</v>
      </c>
      <c r="BM94" s="140" t="s">
        <v>203</v>
      </c>
    </row>
    <row r="95" spans="2:65" s="1" customFormat="1" ht="16.5" customHeight="1" x14ac:dyDescent="0.2">
      <c r="B95" s="33"/>
      <c r="C95" s="129" t="s">
        <v>182</v>
      </c>
      <c r="D95" s="129" t="s">
        <v>154</v>
      </c>
      <c r="E95" s="130" t="s">
        <v>1146</v>
      </c>
      <c r="F95" s="131" t="s">
        <v>1147</v>
      </c>
      <c r="G95" s="132" t="s">
        <v>1138</v>
      </c>
      <c r="H95" s="133">
        <v>7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19</v>
      </c>
      <c r="V95" s="1" t="str">
        <f t="shared" si="0"/>
        <v/>
      </c>
      <c r="AR95" s="140" t="s">
        <v>159</v>
      </c>
      <c r="AT95" s="140" t="s">
        <v>154</v>
      </c>
      <c r="AU95" s="140" t="s">
        <v>82</v>
      </c>
      <c r="AY95" s="18" t="s">
        <v>151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159</v>
      </c>
      <c r="BM95" s="140" t="s">
        <v>213</v>
      </c>
    </row>
    <row r="96" spans="2:65" s="1" customFormat="1" ht="16.5" customHeight="1" x14ac:dyDescent="0.2">
      <c r="B96" s="33"/>
      <c r="C96" s="129" t="s">
        <v>187</v>
      </c>
      <c r="D96" s="129" t="s">
        <v>154</v>
      </c>
      <c r="E96" s="130" t="s">
        <v>1148</v>
      </c>
      <c r="F96" s="131" t="s">
        <v>1149</v>
      </c>
      <c r="G96" s="132" t="s">
        <v>1141</v>
      </c>
      <c r="H96" s="133">
        <v>0.6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19</v>
      </c>
      <c r="V96" s="1" t="str">
        <f t="shared" si="0"/>
        <v/>
      </c>
      <c r="AR96" s="140" t="s">
        <v>159</v>
      </c>
      <c r="AT96" s="140" t="s">
        <v>154</v>
      </c>
      <c r="AU96" s="140" t="s">
        <v>82</v>
      </c>
      <c r="AY96" s="18" t="s">
        <v>151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159</v>
      </c>
      <c r="BM96" s="140" t="s">
        <v>8</v>
      </c>
    </row>
    <row r="97" spans="2:65" s="1" customFormat="1" ht="16.5" customHeight="1" x14ac:dyDescent="0.2">
      <c r="B97" s="33"/>
      <c r="C97" s="129" t="s">
        <v>193</v>
      </c>
      <c r="D97" s="129" t="s">
        <v>154</v>
      </c>
      <c r="E97" s="130" t="s">
        <v>1150</v>
      </c>
      <c r="F97" s="131" t="s">
        <v>1151</v>
      </c>
      <c r="G97" s="132" t="s">
        <v>1138</v>
      </c>
      <c r="H97" s="133">
        <v>0.5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19</v>
      </c>
      <c r="V97" s="1" t="str">
        <f t="shared" si="0"/>
        <v/>
      </c>
      <c r="AR97" s="140" t="s">
        <v>159</v>
      </c>
      <c r="AT97" s="140" t="s">
        <v>154</v>
      </c>
      <c r="AU97" s="140" t="s">
        <v>82</v>
      </c>
      <c r="AY97" s="18" t="s">
        <v>151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159</v>
      </c>
      <c r="BM97" s="140" t="s">
        <v>240</v>
      </c>
    </row>
    <row r="98" spans="2:65" s="1" customFormat="1" ht="16.5" customHeight="1" x14ac:dyDescent="0.2">
      <c r="B98" s="33"/>
      <c r="C98" s="129" t="s">
        <v>203</v>
      </c>
      <c r="D98" s="129" t="s">
        <v>154</v>
      </c>
      <c r="E98" s="130" t="s">
        <v>1152</v>
      </c>
      <c r="F98" s="131" t="s">
        <v>1153</v>
      </c>
      <c r="G98" s="132" t="s">
        <v>1138</v>
      </c>
      <c r="H98" s="133">
        <v>3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19</v>
      </c>
      <c r="V98" s="1" t="str">
        <f t="shared" si="0"/>
        <v/>
      </c>
      <c r="AR98" s="140" t="s">
        <v>159</v>
      </c>
      <c r="AT98" s="140" t="s">
        <v>154</v>
      </c>
      <c r="AU98" s="140" t="s">
        <v>82</v>
      </c>
      <c r="AY98" s="18" t="s">
        <v>151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159</v>
      </c>
      <c r="BM98" s="140" t="s">
        <v>254</v>
      </c>
    </row>
    <row r="99" spans="2:65" s="1" customFormat="1" ht="16.5" customHeight="1" x14ac:dyDescent="0.2">
      <c r="B99" s="33"/>
      <c r="C99" s="129" t="s">
        <v>208</v>
      </c>
      <c r="D99" s="129" t="s">
        <v>154</v>
      </c>
      <c r="E99" s="130" t="s">
        <v>1154</v>
      </c>
      <c r="F99" s="131" t="s">
        <v>1155</v>
      </c>
      <c r="G99" s="132" t="s">
        <v>1138</v>
      </c>
      <c r="H99" s="133">
        <v>1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19</v>
      </c>
      <c r="V99" s="1" t="str">
        <f t="shared" si="0"/>
        <v/>
      </c>
      <c r="AR99" s="140" t="s">
        <v>159</v>
      </c>
      <c r="AT99" s="140" t="s">
        <v>154</v>
      </c>
      <c r="AU99" s="140" t="s">
        <v>82</v>
      </c>
      <c r="AY99" s="18" t="s">
        <v>151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159</v>
      </c>
      <c r="BM99" s="140" t="s">
        <v>269</v>
      </c>
    </row>
    <row r="100" spans="2:65" s="1" customFormat="1" ht="21.75" customHeight="1" x14ac:dyDescent="0.2">
      <c r="B100" s="33"/>
      <c r="C100" s="129" t="s">
        <v>213</v>
      </c>
      <c r="D100" s="129" t="s">
        <v>154</v>
      </c>
      <c r="E100" s="130" t="s">
        <v>1156</v>
      </c>
      <c r="F100" s="131" t="s">
        <v>1157</v>
      </c>
      <c r="G100" s="132" t="s">
        <v>1138</v>
      </c>
      <c r="H100" s="133">
        <v>2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31" t="s">
        <v>19</v>
      </c>
      <c r="V100" s="1" t="str">
        <f t="shared" si="0"/>
        <v/>
      </c>
      <c r="AR100" s="140" t="s">
        <v>159</v>
      </c>
      <c r="AT100" s="140" t="s">
        <v>154</v>
      </c>
      <c r="AU100" s="140" t="s">
        <v>82</v>
      </c>
      <c r="AY100" s="18" t="s">
        <v>151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159</v>
      </c>
      <c r="BM100" s="140" t="s">
        <v>287</v>
      </c>
    </row>
    <row r="101" spans="2:65" s="11" customFormat="1" ht="25.9" customHeight="1" x14ac:dyDescent="0.2">
      <c r="B101" s="117"/>
      <c r="D101" s="118" t="s">
        <v>74</v>
      </c>
      <c r="E101" s="119" t="s">
        <v>1158</v>
      </c>
      <c r="F101" s="119" t="s">
        <v>1159</v>
      </c>
      <c r="I101" s="120"/>
      <c r="J101" s="121">
        <f>BK101</f>
        <v>0</v>
      </c>
      <c r="L101" s="117"/>
      <c r="M101" s="122"/>
      <c r="P101" s="123">
        <f>SUM(P102:P108)</f>
        <v>0</v>
      </c>
      <c r="R101" s="123">
        <f>SUM(R102:R108)</f>
        <v>0</v>
      </c>
      <c r="T101" s="123">
        <f>SUM(T102:T108)</f>
        <v>0</v>
      </c>
      <c r="U101" s="330"/>
      <c r="V101" s="1" t="str">
        <f t="shared" si="0"/>
        <v/>
      </c>
      <c r="AR101" s="118" t="s">
        <v>82</v>
      </c>
      <c r="AT101" s="125" t="s">
        <v>74</v>
      </c>
      <c r="AU101" s="125" t="s">
        <v>75</v>
      </c>
      <c r="AY101" s="118" t="s">
        <v>151</v>
      </c>
      <c r="BK101" s="126">
        <f>SUM(BK102:BK108)</f>
        <v>0</v>
      </c>
    </row>
    <row r="102" spans="2:65" s="1" customFormat="1" ht="16.5" customHeight="1" x14ac:dyDescent="0.2">
      <c r="B102" s="33"/>
      <c r="C102" s="129" t="s">
        <v>221</v>
      </c>
      <c r="D102" s="129" t="s">
        <v>154</v>
      </c>
      <c r="E102" s="130" t="s">
        <v>1160</v>
      </c>
      <c r="F102" s="131" t="s">
        <v>1161</v>
      </c>
      <c r="G102" s="132" t="s">
        <v>1141</v>
      </c>
      <c r="H102" s="133">
        <v>11</v>
      </c>
      <c r="I102" s="134"/>
      <c r="J102" s="135">
        <f t="shared" ref="J102:J108" si="11">ROUND(I102*H102,2)</f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ref="P102:P108" si="12">O102*H102</f>
        <v>0</v>
      </c>
      <c r="Q102" s="138">
        <v>0</v>
      </c>
      <c r="R102" s="138">
        <f t="shared" ref="R102:R108" si="13">Q102*H102</f>
        <v>0</v>
      </c>
      <c r="S102" s="138">
        <v>0</v>
      </c>
      <c r="T102" s="138">
        <f t="shared" ref="T102:T108" si="14">S102*H102</f>
        <v>0</v>
      </c>
      <c r="U102" s="331" t="s">
        <v>19</v>
      </c>
      <c r="V102" s="1" t="str">
        <f t="shared" si="0"/>
        <v/>
      </c>
      <c r="AR102" s="140" t="s">
        <v>159</v>
      </c>
      <c r="AT102" s="140" t="s">
        <v>154</v>
      </c>
      <c r="AU102" s="140" t="s">
        <v>82</v>
      </c>
      <c r="AY102" s="18" t="s">
        <v>151</v>
      </c>
      <c r="BE102" s="141">
        <f t="shared" ref="BE102:BE108" si="15">IF(N102="základní",J102,0)</f>
        <v>0</v>
      </c>
      <c r="BF102" s="141">
        <f t="shared" ref="BF102:BF108" si="16">IF(N102="snížená",J102,0)</f>
        <v>0</v>
      </c>
      <c r="BG102" s="141">
        <f t="shared" ref="BG102:BG108" si="17">IF(N102="zákl. přenesená",J102,0)</f>
        <v>0</v>
      </c>
      <c r="BH102" s="141">
        <f t="shared" ref="BH102:BH108" si="18">IF(N102="sníž. přenesená",J102,0)</f>
        <v>0</v>
      </c>
      <c r="BI102" s="141">
        <f t="shared" ref="BI102:BI108" si="19">IF(N102="nulová",J102,0)</f>
        <v>0</v>
      </c>
      <c r="BJ102" s="18" t="s">
        <v>88</v>
      </c>
      <c r="BK102" s="141">
        <f t="shared" ref="BK102:BK108" si="20">ROUND(I102*H102,2)</f>
        <v>0</v>
      </c>
      <c r="BL102" s="18" t="s">
        <v>159</v>
      </c>
      <c r="BM102" s="140" t="s">
        <v>303</v>
      </c>
    </row>
    <row r="103" spans="2:65" s="1" customFormat="1" ht="16.5" customHeight="1" x14ac:dyDescent="0.2">
      <c r="B103" s="33"/>
      <c r="C103" s="129" t="s">
        <v>8</v>
      </c>
      <c r="D103" s="129" t="s">
        <v>154</v>
      </c>
      <c r="E103" s="130" t="s">
        <v>1162</v>
      </c>
      <c r="F103" s="131" t="s">
        <v>1163</v>
      </c>
      <c r="G103" s="132" t="s">
        <v>1141</v>
      </c>
      <c r="H103" s="133">
        <v>9</v>
      </c>
      <c r="I103" s="134"/>
      <c r="J103" s="135">
        <f t="shared" si="1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12"/>
        <v>0</v>
      </c>
      <c r="Q103" s="138">
        <v>0</v>
      </c>
      <c r="R103" s="138">
        <f t="shared" si="13"/>
        <v>0</v>
      </c>
      <c r="S103" s="138">
        <v>0</v>
      </c>
      <c r="T103" s="138">
        <f t="shared" si="14"/>
        <v>0</v>
      </c>
      <c r="U103" s="331" t="s">
        <v>19</v>
      </c>
      <c r="V103" s="1" t="str">
        <f t="shared" si="0"/>
        <v/>
      </c>
      <c r="AR103" s="140" t="s">
        <v>159</v>
      </c>
      <c r="AT103" s="140" t="s">
        <v>154</v>
      </c>
      <c r="AU103" s="140" t="s">
        <v>82</v>
      </c>
      <c r="AY103" s="18" t="s">
        <v>151</v>
      </c>
      <c r="BE103" s="141">
        <f t="shared" si="15"/>
        <v>0</v>
      </c>
      <c r="BF103" s="141">
        <f t="shared" si="16"/>
        <v>0</v>
      </c>
      <c r="BG103" s="141">
        <f t="shared" si="17"/>
        <v>0</v>
      </c>
      <c r="BH103" s="141">
        <f t="shared" si="18"/>
        <v>0</v>
      </c>
      <c r="BI103" s="141">
        <f t="shared" si="19"/>
        <v>0</v>
      </c>
      <c r="BJ103" s="18" t="s">
        <v>88</v>
      </c>
      <c r="BK103" s="141">
        <f t="shared" si="20"/>
        <v>0</v>
      </c>
      <c r="BL103" s="18" t="s">
        <v>159</v>
      </c>
      <c r="BM103" s="140" t="s">
        <v>326</v>
      </c>
    </row>
    <row r="104" spans="2:65" s="1" customFormat="1" ht="16.5" customHeight="1" x14ac:dyDescent="0.2">
      <c r="B104" s="33"/>
      <c r="C104" s="129" t="s">
        <v>233</v>
      </c>
      <c r="D104" s="129" t="s">
        <v>154</v>
      </c>
      <c r="E104" s="130" t="s">
        <v>1164</v>
      </c>
      <c r="F104" s="131" t="s">
        <v>1165</v>
      </c>
      <c r="G104" s="132" t="s">
        <v>1138</v>
      </c>
      <c r="H104" s="133">
        <v>32</v>
      </c>
      <c r="I104" s="134"/>
      <c r="J104" s="135">
        <f t="shared" si="1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12"/>
        <v>0</v>
      </c>
      <c r="Q104" s="138">
        <v>0</v>
      </c>
      <c r="R104" s="138">
        <f t="shared" si="13"/>
        <v>0</v>
      </c>
      <c r="S104" s="138">
        <v>0</v>
      </c>
      <c r="T104" s="138">
        <f t="shared" si="14"/>
        <v>0</v>
      </c>
      <c r="U104" s="331" t="s">
        <v>19</v>
      </c>
      <c r="V104" s="1" t="str">
        <f t="shared" si="0"/>
        <v/>
      </c>
      <c r="AR104" s="140" t="s">
        <v>159</v>
      </c>
      <c r="AT104" s="140" t="s">
        <v>154</v>
      </c>
      <c r="AU104" s="140" t="s">
        <v>82</v>
      </c>
      <c r="AY104" s="18" t="s">
        <v>151</v>
      </c>
      <c r="BE104" s="141">
        <f t="shared" si="15"/>
        <v>0</v>
      </c>
      <c r="BF104" s="141">
        <f t="shared" si="16"/>
        <v>0</v>
      </c>
      <c r="BG104" s="141">
        <f t="shared" si="17"/>
        <v>0</v>
      </c>
      <c r="BH104" s="141">
        <f t="shared" si="18"/>
        <v>0</v>
      </c>
      <c r="BI104" s="141">
        <f t="shared" si="19"/>
        <v>0</v>
      </c>
      <c r="BJ104" s="18" t="s">
        <v>88</v>
      </c>
      <c r="BK104" s="141">
        <f t="shared" si="20"/>
        <v>0</v>
      </c>
      <c r="BL104" s="18" t="s">
        <v>159</v>
      </c>
      <c r="BM104" s="140" t="s">
        <v>335</v>
      </c>
    </row>
    <row r="105" spans="2:65" s="1" customFormat="1" ht="33" customHeight="1" x14ac:dyDescent="0.2">
      <c r="B105" s="33"/>
      <c r="C105" s="129" t="s">
        <v>240</v>
      </c>
      <c r="D105" s="129" t="s">
        <v>154</v>
      </c>
      <c r="E105" s="130" t="s">
        <v>1166</v>
      </c>
      <c r="F105" s="131" t="s">
        <v>1167</v>
      </c>
      <c r="G105" s="132" t="s">
        <v>1141</v>
      </c>
      <c r="H105" s="133">
        <v>8</v>
      </c>
      <c r="I105" s="134"/>
      <c r="J105" s="135">
        <f t="shared" si="1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12"/>
        <v>0</v>
      </c>
      <c r="Q105" s="138">
        <v>0</v>
      </c>
      <c r="R105" s="138">
        <f t="shared" si="13"/>
        <v>0</v>
      </c>
      <c r="S105" s="138">
        <v>0</v>
      </c>
      <c r="T105" s="138">
        <f t="shared" si="14"/>
        <v>0</v>
      </c>
      <c r="U105" s="331" t="s">
        <v>19</v>
      </c>
      <c r="V105" s="1" t="str">
        <f t="shared" si="0"/>
        <v/>
      </c>
      <c r="AR105" s="140" t="s">
        <v>159</v>
      </c>
      <c r="AT105" s="140" t="s">
        <v>154</v>
      </c>
      <c r="AU105" s="140" t="s">
        <v>82</v>
      </c>
      <c r="AY105" s="18" t="s">
        <v>151</v>
      </c>
      <c r="BE105" s="141">
        <f t="shared" si="15"/>
        <v>0</v>
      </c>
      <c r="BF105" s="141">
        <f t="shared" si="16"/>
        <v>0</v>
      </c>
      <c r="BG105" s="141">
        <f t="shared" si="17"/>
        <v>0</v>
      </c>
      <c r="BH105" s="141">
        <f t="shared" si="18"/>
        <v>0</v>
      </c>
      <c r="BI105" s="141">
        <f t="shared" si="19"/>
        <v>0</v>
      </c>
      <c r="BJ105" s="18" t="s">
        <v>88</v>
      </c>
      <c r="BK105" s="141">
        <f t="shared" si="20"/>
        <v>0</v>
      </c>
      <c r="BL105" s="18" t="s">
        <v>159</v>
      </c>
      <c r="BM105" s="140" t="s">
        <v>349</v>
      </c>
    </row>
    <row r="106" spans="2:65" s="1" customFormat="1" ht="16.5" customHeight="1" x14ac:dyDescent="0.2">
      <c r="B106" s="33"/>
      <c r="C106" s="129" t="s">
        <v>247</v>
      </c>
      <c r="D106" s="129" t="s">
        <v>154</v>
      </c>
      <c r="E106" s="130" t="s">
        <v>1168</v>
      </c>
      <c r="F106" s="131" t="s">
        <v>1169</v>
      </c>
      <c r="G106" s="132" t="s">
        <v>1138</v>
      </c>
      <c r="H106" s="133">
        <v>11</v>
      </c>
      <c r="I106" s="134"/>
      <c r="J106" s="135">
        <f t="shared" si="1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12"/>
        <v>0</v>
      </c>
      <c r="Q106" s="138">
        <v>0</v>
      </c>
      <c r="R106" s="138">
        <f t="shared" si="13"/>
        <v>0</v>
      </c>
      <c r="S106" s="138">
        <v>0</v>
      </c>
      <c r="T106" s="138">
        <f t="shared" si="14"/>
        <v>0</v>
      </c>
      <c r="U106" s="331" t="s">
        <v>19</v>
      </c>
      <c r="V106" s="1" t="str">
        <f t="shared" si="0"/>
        <v/>
      </c>
      <c r="AR106" s="140" t="s">
        <v>159</v>
      </c>
      <c r="AT106" s="140" t="s">
        <v>154</v>
      </c>
      <c r="AU106" s="140" t="s">
        <v>82</v>
      </c>
      <c r="AY106" s="18" t="s">
        <v>151</v>
      </c>
      <c r="BE106" s="141">
        <f t="shared" si="15"/>
        <v>0</v>
      </c>
      <c r="BF106" s="141">
        <f t="shared" si="16"/>
        <v>0</v>
      </c>
      <c r="BG106" s="141">
        <f t="shared" si="17"/>
        <v>0</v>
      </c>
      <c r="BH106" s="141">
        <f t="shared" si="18"/>
        <v>0</v>
      </c>
      <c r="BI106" s="141">
        <f t="shared" si="19"/>
        <v>0</v>
      </c>
      <c r="BJ106" s="18" t="s">
        <v>88</v>
      </c>
      <c r="BK106" s="141">
        <f t="shared" si="20"/>
        <v>0</v>
      </c>
      <c r="BL106" s="18" t="s">
        <v>159</v>
      </c>
      <c r="BM106" s="140" t="s">
        <v>363</v>
      </c>
    </row>
    <row r="107" spans="2:65" s="1" customFormat="1" ht="16.5" customHeight="1" x14ac:dyDescent="0.2">
      <c r="B107" s="33"/>
      <c r="C107" s="129" t="s">
        <v>254</v>
      </c>
      <c r="D107" s="129" t="s">
        <v>154</v>
      </c>
      <c r="E107" s="130" t="s">
        <v>1170</v>
      </c>
      <c r="F107" s="131" t="s">
        <v>1171</v>
      </c>
      <c r="G107" s="132" t="s">
        <v>1138</v>
      </c>
      <c r="H107" s="133">
        <v>1</v>
      </c>
      <c r="I107" s="134"/>
      <c r="J107" s="135">
        <f t="shared" si="1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12"/>
        <v>0</v>
      </c>
      <c r="Q107" s="138">
        <v>0</v>
      </c>
      <c r="R107" s="138">
        <f t="shared" si="13"/>
        <v>0</v>
      </c>
      <c r="S107" s="138">
        <v>0</v>
      </c>
      <c r="T107" s="138">
        <f t="shared" si="14"/>
        <v>0</v>
      </c>
      <c r="U107" s="331" t="s">
        <v>19</v>
      </c>
      <c r="V107" s="1" t="str">
        <f t="shared" si="0"/>
        <v/>
      </c>
      <c r="AR107" s="140" t="s">
        <v>159</v>
      </c>
      <c r="AT107" s="140" t="s">
        <v>154</v>
      </c>
      <c r="AU107" s="140" t="s">
        <v>82</v>
      </c>
      <c r="AY107" s="18" t="s">
        <v>151</v>
      </c>
      <c r="BE107" s="141">
        <f t="shared" si="15"/>
        <v>0</v>
      </c>
      <c r="BF107" s="141">
        <f t="shared" si="16"/>
        <v>0</v>
      </c>
      <c r="BG107" s="141">
        <f t="shared" si="17"/>
        <v>0</v>
      </c>
      <c r="BH107" s="141">
        <f t="shared" si="18"/>
        <v>0</v>
      </c>
      <c r="BI107" s="141">
        <f t="shared" si="19"/>
        <v>0</v>
      </c>
      <c r="BJ107" s="18" t="s">
        <v>88</v>
      </c>
      <c r="BK107" s="141">
        <f t="shared" si="20"/>
        <v>0</v>
      </c>
      <c r="BL107" s="18" t="s">
        <v>159</v>
      </c>
      <c r="BM107" s="140" t="s">
        <v>375</v>
      </c>
    </row>
    <row r="108" spans="2:65" s="1" customFormat="1" ht="16.5" customHeight="1" x14ac:dyDescent="0.2">
      <c r="B108" s="33"/>
      <c r="C108" s="129" t="s">
        <v>263</v>
      </c>
      <c r="D108" s="129" t="s">
        <v>154</v>
      </c>
      <c r="E108" s="130" t="s">
        <v>1172</v>
      </c>
      <c r="F108" s="131" t="s">
        <v>1173</v>
      </c>
      <c r="G108" s="132" t="s">
        <v>1138</v>
      </c>
      <c r="H108" s="133">
        <v>4</v>
      </c>
      <c r="I108" s="134"/>
      <c r="J108" s="135">
        <f t="shared" si="1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12"/>
        <v>0</v>
      </c>
      <c r="Q108" s="138">
        <v>0</v>
      </c>
      <c r="R108" s="138">
        <f t="shared" si="13"/>
        <v>0</v>
      </c>
      <c r="S108" s="138">
        <v>0</v>
      </c>
      <c r="T108" s="138">
        <f t="shared" si="14"/>
        <v>0</v>
      </c>
      <c r="U108" s="331" t="s">
        <v>19</v>
      </c>
      <c r="V108" s="1" t="str">
        <f t="shared" si="0"/>
        <v/>
      </c>
      <c r="AR108" s="140" t="s">
        <v>159</v>
      </c>
      <c r="AT108" s="140" t="s">
        <v>154</v>
      </c>
      <c r="AU108" s="140" t="s">
        <v>82</v>
      </c>
      <c r="AY108" s="18" t="s">
        <v>151</v>
      </c>
      <c r="BE108" s="141">
        <f t="shared" si="15"/>
        <v>0</v>
      </c>
      <c r="BF108" s="141">
        <f t="shared" si="16"/>
        <v>0</v>
      </c>
      <c r="BG108" s="141">
        <f t="shared" si="17"/>
        <v>0</v>
      </c>
      <c r="BH108" s="141">
        <f t="shared" si="18"/>
        <v>0</v>
      </c>
      <c r="BI108" s="141">
        <f t="shared" si="19"/>
        <v>0</v>
      </c>
      <c r="BJ108" s="18" t="s">
        <v>88</v>
      </c>
      <c r="BK108" s="141">
        <f t="shared" si="20"/>
        <v>0</v>
      </c>
      <c r="BL108" s="18" t="s">
        <v>159</v>
      </c>
      <c r="BM108" s="140" t="s">
        <v>391</v>
      </c>
    </row>
    <row r="109" spans="2:65" s="11" customFormat="1" ht="25.9" customHeight="1" x14ac:dyDescent="0.2">
      <c r="B109" s="117"/>
      <c r="D109" s="118" t="s">
        <v>74</v>
      </c>
      <c r="E109" s="119" t="s">
        <v>1174</v>
      </c>
      <c r="F109" s="119" t="s">
        <v>1175</v>
      </c>
      <c r="I109" s="120"/>
      <c r="J109" s="121">
        <f>BK109</f>
        <v>0</v>
      </c>
      <c r="L109" s="117"/>
      <c r="M109" s="122"/>
      <c r="P109" s="123">
        <f>SUM(P110:P123)</f>
        <v>0</v>
      </c>
      <c r="R109" s="123">
        <f>SUM(R110:R123)</f>
        <v>0</v>
      </c>
      <c r="T109" s="123">
        <f>SUM(T110:T123)</f>
        <v>0</v>
      </c>
      <c r="U109" s="330"/>
      <c r="V109" s="1" t="str">
        <f t="shared" si="0"/>
        <v/>
      </c>
      <c r="AR109" s="118" t="s">
        <v>82</v>
      </c>
      <c r="AT109" s="125" t="s">
        <v>74</v>
      </c>
      <c r="AU109" s="125" t="s">
        <v>75</v>
      </c>
      <c r="AY109" s="118" t="s">
        <v>151</v>
      </c>
      <c r="BK109" s="126">
        <f>SUM(BK110:BK123)</f>
        <v>0</v>
      </c>
    </row>
    <row r="110" spans="2:65" s="1" customFormat="1" ht="16.5" customHeight="1" x14ac:dyDescent="0.2">
      <c r="B110" s="33"/>
      <c r="C110" s="129" t="s">
        <v>269</v>
      </c>
      <c r="D110" s="129" t="s">
        <v>154</v>
      </c>
      <c r="E110" s="130" t="s">
        <v>1176</v>
      </c>
      <c r="F110" s="131" t="s">
        <v>1177</v>
      </c>
      <c r="G110" s="132" t="s">
        <v>1138</v>
      </c>
      <c r="H110" s="133">
        <v>1</v>
      </c>
      <c r="I110" s="134"/>
      <c r="J110" s="135">
        <f t="shared" ref="J110:J123" si="21">ROUND(I110*H110,2)</f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ref="P110:P123" si="22">O110*H110</f>
        <v>0</v>
      </c>
      <c r="Q110" s="138">
        <v>0</v>
      </c>
      <c r="R110" s="138">
        <f t="shared" ref="R110:R123" si="23">Q110*H110</f>
        <v>0</v>
      </c>
      <c r="S110" s="138">
        <v>0</v>
      </c>
      <c r="T110" s="138">
        <f t="shared" ref="T110:T123" si="24">S110*H110</f>
        <v>0</v>
      </c>
      <c r="U110" s="331" t="s">
        <v>439</v>
      </c>
      <c r="V110" s="1">
        <f t="shared" si="0"/>
        <v>0</v>
      </c>
      <c r="AR110" s="140" t="s">
        <v>159</v>
      </c>
      <c r="AT110" s="140" t="s">
        <v>154</v>
      </c>
      <c r="AU110" s="140" t="s">
        <v>82</v>
      </c>
      <c r="AY110" s="18" t="s">
        <v>151</v>
      </c>
      <c r="BE110" s="141">
        <f t="shared" ref="BE110:BE123" si="25">IF(N110="základní",J110,0)</f>
        <v>0</v>
      </c>
      <c r="BF110" s="141">
        <f t="shared" ref="BF110:BF123" si="26">IF(N110="snížená",J110,0)</f>
        <v>0</v>
      </c>
      <c r="BG110" s="141">
        <f t="shared" ref="BG110:BG123" si="27">IF(N110="zákl. přenesená",J110,0)</f>
        <v>0</v>
      </c>
      <c r="BH110" s="141">
        <f t="shared" ref="BH110:BH123" si="28">IF(N110="sníž. přenesená",J110,0)</f>
        <v>0</v>
      </c>
      <c r="BI110" s="141">
        <f t="shared" ref="BI110:BI123" si="29">IF(N110="nulová",J110,0)</f>
        <v>0</v>
      </c>
      <c r="BJ110" s="18" t="s">
        <v>88</v>
      </c>
      <c r="BK110" s="141">
        <f t="shared" ref="BK110:BK123" si="30">ROUND(I110*H110,2)</f>
        <v>0</v>
      </c>
      <c r="BL110" s="18" t="s">
        <v>159</v>
      </c>
      <c r="BM110" s="140" t="s">
        <v>403</v>
      </c>
    </row>
    <row r="111" spans="2:65" s="1" customFormat="1" ht="24.2" customHeight="1" x14ac:dyDescent="0.2">
      <c r="B111" s="33"/>
      <c r="C111" s="129" t="s">
        <v>274</v>
      </c>
      <c r="D111" s="129" t="s">
        <v>154</v>
      </c>
      <c r="E111" s="130" t="s">
        <v>1178</v>
      </c>
      <c r="F111" s="131" t="s">
        <v>1179</v>
      </c>
      <c r="G111" s="132" t="s">
        <v>1138</v>
      </c>
      <c r="H111" s="133">
        <v>1</v>
      </c>
      <c r="I111" s="134"/>
      <c r="J111" s="135">
        <f t="shared" si="2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2"/>
        <v>0</v>
      </c>
      <c r="Q111" s="138">
        <v>0</v>
      </c>
      <c r="R111" s="138">
        <f t="shared" si="23"/>
        <v>0</v>
      </c>
      <c r="S111" s="138">
        <v>0</v>
      </c>
      <c r="T111" s="138">
        <f t="shared" si="24"/>
        <v>0</v>
      </c>
      <c r="U111" s="331" t="s">
        <v>19</v>
      </c>
      <c r="V111" s="1" t="str">
        <f t="shared" si="0"/>
        <v/>
      </c>
      <c r="AR111" s="140" t="s">
        <v>159</v>
      </c>
      <c r="AT111" s="140" t="s">
        <v>154</v>
      </c>
      <c r="AU111" s="140" t="s">
        <v>82</v>
      </c>
      <c r="AY111" s="18" t="s">
        <v>151</v>
      </c>
      <c r="BE111" s="141">
        <f t="shared" si="25"/>
        <v>0</v>
      </c>
      <c r="BF111" s="141">
        <f t="shared" si="26"/>
        <v>0</v>
      </c>
      <c r="BG111" s="141">
        <f t="shared" si="27"/>
        <v>0</v>
      </c>
      <c r="BH111" s="141">
        <f t="shared" si="28"/>
        <v>0</v>
      </c>
      <c r="BI111" s="141">
        <f t="shared" si="29"/>
        <v>0</v>
      </c>
      <c r="BJ111" s="18" t="s">
        <v>88</v>
      </c>
      <c r="BK111" s="141">
        <f t="shared" si="30"/>
        <v>0</v>
      </c>
      <c r="BL111" s="18" t="s">
        <v>159</v>
      </c>
      <c r="BM111" s="140" t="s">
        <v>417</v>
      </c>
    </row>
    <row r="112" spans="2:65" s="1" customFormat="1" ht="16.5" customHeight="1" x14ac:dyDescent="0.2">
      <c r="B112" s="33"/>
      <c r="C112" s="129" t="s">
        <v>287</v>
      </c>
      <c r="D112" s="129" t="s">
        <v>154</v>
      </c>
      <c r="E112" s="130" t="s">
        <v>1180</v>
      </c>
      <c r="F112" s="131" t="s">
        <v>1181</v>
      </c>
      <c r="G112" s="132" t="s">
        <v>1138</v>
      </c>
      <c r="H112" s="133">
        <v>1</v>
      </c>
      <c r="I112" s="134"/>
      <c r="J112" s="135">
        <f t="shared" si="2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2"/>
        <v>0</v>
      </c>
      <c r="Q112" s="138">
        <v>0</v>
      </c>
      <c r="R112" s="138">
        <f t="shared" si="23"/>
        <v>0</v>
      </c>
      <c r="S112" s="138">
        <v>0</v>
      </c>
      <c r="T112" s="138">
        <f t="shared" si="24"/>
        <v>0</v>
      </c>
      <c r="U112" s="331" t="s">
        <v>19</v>
      </c>
      <c r="V112" s="1" t="str">
        <f t="shared" si="0"/>
        <v/>
      </c>
      <c r="AR112" s="140" t="s">
        <v>159</v>
      </c>
      <c r="AT112" s="140" t="s">
        <v>154</v>
      </c>
      <c r="AU112" s="140" t="s">
        <v>82</v>
      </c>
      <c r="AY112" s="18" t="s">
        <v>151</v>
      </c>
      <c r="BE112" s="141">
        <f t="shared" si="25"/>
        <v>0</v>
      </c>
      <c r="BF112" s="141">
        <f t="shared" si="26"/>
        <v>0</v>
      </c>
      <c r="BG112" s="141">
        <f t="shared" si="27"/>
        <v>0</v>
      </c>
      <c r="BH112" s="141">
        <f t="shared" si="28"/>
        <v>0</v>
      </c>
      <c r="BI112" s="141">
        <f t="shared" si="29"/>
        <v>0</v>
      </c>
      <c r="BJ112" s="18" t="s">
        <v>88</v>
      </c>
      <c r="BK112" s="141">
        <f t="shared" si="30"/>
        <v>0</v>
      </c>
      <c r="BL112" s="18" t="s">
        <v>159</v>
      </c>
      <c r="BM112" s="140" t="s">
        <v>430</v>
      </c>
    </row>
    <row r="113" spans="2:65" s="1" customFormat="1" ht="16.5" customHeight="1" x14ac:dyDescent="0.2">
      <c r="B113" s="33"/>
      <c r="C113" s="129" t="s">
        <v>7</v>
      </c>
      <c r="D113" s="129" t="s">
        <v>154</v>
      </c>
      <c r="E113" s="130" t="s">
        <v>1182</v>
      </c>
      <c r="F113" s="131" t="s">
        <v>1183</v>
      </c>
      <c r="G113" s="132" t="s">
        <v>1138</v>
      </c>
      <c r="H113" s="133">
        <v>1</v>
      </c>
      <c r="I113" s="134"/>
      <c r="J113" s="135">
        <f t="shared" si="2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2"/>
        <v>0</v>
      </c>
      <c r="Q113" s="138">
        <v>0</v>
      </c>
      <c r="R113" s="138">
        <f t="shared" si="23"/>
        <v>0</v>
      </c>
      <c r="S113" s="138">
        <v>0</v>
      </c>
      <c r="T113" s="138">
        <f t="shared" si="24"/>
        <v>0</v>
      </c>
      <c r="U113" s="331" t="s">
        <v>19</v>
      </c>
      <c r="V113" s="1" t="str">
        <f t="shared" si="0"/>
        <v/>
      </c>
      <c r="AR113" s="140" t="s">
        <v>159</v>
      </c>
      <c r="AT113" s="140" t="s">
        <v>154</v>
      </c>
      <c r="AU113" s="140" t="s">
        <v>82</v>
      </c>
      <c r="AY113" s="18" t="s">
        <v>151</v>
      </c>
      <c r="BE113" s="141">
        <f t="shared" si="25"/>
        <v>0</v>
      </c>
      <c r="BF113" s="141">
        <f t="shared" si="26"/>
        <v>0</v>
      </c>
      <c r="BG113" s="141">
        <f t="shared" si="27"/>
        <v>0</v>
      </c>
      <c r="BH113" s="141">
        <f t="shared" si="28"/>
        <v>0</v>
      </c>
      <c r="BI113" s="141">
        <f t="shared" si="29"/>
        <v>0</v>
      </c>
      <c r="BJ113" s="18" t="s">
        <v>88</v>
      </c>
      <c r="BK113" s="141">
        <f t="shared" si="30"/>
        <v>0</v>
      </c>
      <c r="BL113" s="18" t="s">
        <v>159</v>
      </c>
      <c r="BM113" s="140" t="s">
        <v>443</v>
      </c>
    </row>
    <row r="114" spans="2:65" s="1" customFormat="1" ht="16.5" customHeight="1" x14ac:dyDescent="0.2">
      <c r="B114" s="33"/>
      <c r="C114" s="129" t="s">
        <v>303</v>
      </c>
      <c r="D114" s="129" t="s">
        <v>154</v>
      </c>
      <c r="E114" s="130" t="s">
        <v>1184</v>
      </c>
      <c r="F114" s="131" t="s">
        <v>1185</v>
      </c>
      <c r="G114" s="132" t="s">
        <v>1138</v>
      </c>
      <c r="H114" s="133">
        <v>1</v>
      </c>
      <c r="I114" s="134"/>
      <c r="J114" s="135">
        <f t="shared" si="2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2"/>
        <v>0</v>
      </c>
      <c r="Q114" s="138">
        <v>0</v>
      </c>
      <c r="R114" s="138">
        <f t="shared" si="23"/>
        <v>0</v>
      </c>
      <c r="S114" s="138">
        <v>0</v>
      </c>
      <c r="T114" s="138">
        <f t="shared" si="24"/>
        <v>0</v>
      </c>
      <c r="U114" s="331" t="s">
        <v>19</v>
      </c>
      <c r="V114" s="1" t="str">
        <f t="shared" si="0"/>
        <v/>
      </c>
      <c r="AR114" s="140" t="s">
        <v>159</v>
      </c>
      <c r="AT114" s="140" t="s">
        <v>154</v>
      </c>
      <c r="AU114" s="140" t="s">
        <v>82</v>
      </c>
      <c r="AY114" s="18" t="s">
        <v>151</v>
      </c>
      <c r="BE114" s="141">
        <f t="shared" si="25"/>
        <v>0</v>
      </c>
      <c r="BF114" s="141">
        <f t="shared" si="26"/>
        <v>0</v>
      </c>
      <c r="BG114" s="141">
        <f t="shared" si="27"/>
        <v>0</v>
      </c>
      <c r="BH114" s="141">
        <f t="shared" si="28"/>
        <v>0</v>
      </c>
      <c r="BI114" s="141">
        <f t="shared" si="29"/>
        <v>0</v>
      </c>
      <c r="BJ114" s="18" t="s">
        <v>88</v>
      </c>
      <c r="BK114" s="141">
        <f t="shared" si="30"/>
        <v>0</v>
      </c>
      <c r="BL114" s="18" t="s">
        <v>159</v>
      </c>
      <c r="BM114" s="140" t="s">
        <v>454</v>
      </c>
    </row>
    <row r="115" spans="2:65" s="1" customFormat="1" ht="16.5" customHeight="1" x14ac:dyDescent="0.2">
      <c r="B115" s="33"/>
      <c r="C115" s="129" t="s">
        <v>315</v>
      </c>
      <c r="D115" s="129" t="s">
        <v>154</v>
      </c>
      <c r="E115" s="130" t="s">
        <v>1186</v>
      </c>
      <c r="F115" s="131" t="s">
        <v>1187</v>
      </c>
      <c r="G115" s="132" t="s">
        <v>1138</v>
      </c>
      <c r="H115" s="133">
        <v>1</v>
      </c>
      <c r="I115" s="134"/>
      <c r="J115" s="135">
        <f t="shared" si="2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2"/>
        <v>0</v>
      </c>
      <c r="Q115" s="138">
        <v>0</v>
      </c>
      <c r="R115" s="138">
        <f t="shared" si="23"/>
        <v>0</v>
      </c>
      <c r="S115" s="138">
        <v>0</v>
      </c>
      <c r="T115" s="138">
        <f t="shared" si="24"/>
        <v>0</v>
      </c>
      <c r="U115" s="331" t="s">
        <v>19</v>
      </c>
      <c r="V115" s="1" t="str">
        <f t="shared" si="0"/>
        <v/>
      </c>
      <c r="AR115" s="140" t="s">
        <v>159</v>
      </c>
      <c r="AT115" s="140" t="s">
        <v>154</v>
      </c>
      <c r="AU115" s="140" t="s">
        <v>82</v>
      </c>
      <c r="AY115" s="18" t="s">
        <v>151</v>
      </c>
      <c r="BE115" s="141">
        <f t="shared" si="25"/>
        <v>0</v>
      </c>
      <c r="BF115" s="141">
        <f t="shared" si="26"/>
        <v>0</v>
      </c>
      <c r="BG115" s="141">
        <f t="shared" si="27"/>
        <v>0</v>
      </c>
      <c r="BH115" s="141">
        <f t="shared" si="28"/>
        <v>0</v>
      </c>
      <c r="BI115" s="141">
        <f t="shared" si="29"/>
        <v>0</v>
      </c>
      <c r="BJ115" s="18" t="s">
        <v>88</v>
      </c>
      <c r="BK115" s="141">
        <f t="shared" si="30"/>
        <v>0</v>
      </c>
      <c r="BL115" s="18" t="s">
        <v>159</v>
      </c>
      <c r="BM115" s="140" t="s">
        <v>470</v>
      </c>
    </row>
    <row r="116" spans="2:65" s="1" customFormat="1" ht="16.5" customHeight="1" x14ac:dyDescent="0.2">
      <c r="B116" s="33"/>
      <c r="C116" s="129" t="s">
        <v>326</v>
      </c>
      <c r="D116" s="129" t="s">
        <v>154</v>
      </c>
      <c r="E116" s="130" t="s">
        <v>1188</v>
      </c>
      <c r="F116" s="131" t="s">
        <v>1189</v>
      </c>
      <c r="G116" s="132" t="s">
        <v>1138</v>
      </c>
      <c r="H116" s="133">
        <v>1</v>
      </c>
      <c r="I116" s="134"/>
      <c r="J116" s="135">
        <f t="shared" si="2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2"/>
        <v>0</v>
      </c>
      <c r="Q116" s="138">
        <v>0</v>
      </c>
      <c r="R116" s="138">
        <f t="shared" si="23"/>
        <v>0</v>
      </c>
      <c r="S116" s="138">
        <v>0</v>
      </c>
      <c r="T116" s="138">
        <f t="shared" si="24"/>
        <v>0</v>
      </c>
      <c r="U116" s="331" t="s">
        <v>19</v>
      </c>
      <c r="V116" s="1" t="str">
        <f t="shared" si="0"/>
        <v/>
      </c>
      <c r="AR116" s="140" t="s">
        <v>159</v>
      </c>
      <c r="AT116" s="140" t="s">
        <v>154</v>
      </c>
      <c r="AU116" s="140" t="s">
        <v>82</v>
      </c>
      <c r="AY116" s="18" t="s">
        <v>151</v>
      </c>
      <c r="BE116" s="141">
        <f t="shared" si="25"/>
        <v>0</v>
      </c>
      <c r="BF116" s="141">
        <f t="shared" si="26"/>
        <v>0</v>
      </c>
      <c r="BG116" s="141">
        <f t="shared" si="27"/>
        <v>0</v>
      </c>
      <c r="BH116" s="141">
        <f t="shared" si="28"/>
        <v>0</v>
      </c>
      <c r="BI116" s="141">
        <f t="shared" si="29"/>
        <v>0</v>
      </c>
      <c r="BJ116" s="18" t="s">
        <v>88</v>
      </c>
      <c r="BK116" s="141">
        <f t="shared" si="30"/>
        <v>0</v>
      </c>
      <c r="BL116" s="18" t="s">
        <v>159</v>
      </c>
      <c r="BM116" s="140" t="s">
        <v>495</v>
      </c>
    </row>
    <row r="117" spans="2:65" s="1" customFormat="1" ht="16.5" customHeight="1" x14ac:dyDescent="0.2">
      <c r="B117" s="33"/>
      <c r="C117" s="129" t="s">
        <v>331</v>
      </c>
      <c r="D117" s="129" t="s">
        <v>154</v>
      </c>
      <c r="E117" s="130" t="s">
        <v>1190</v>
      </c>
      <c r="F117" s="131" t="s">
        <v>1191</v>
      </c>
      <c r="G117" s="132" t="s">
        <v>1138</v>
      </c>
      <c r="H117" s="133">
        <v>1</v>
      </c>
      <c r="I117" s="134"/>
      <c r="J117" s="135">
        <f t="shared" si="2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2"/>
        <v>0</v>
      </c>
      <c r="Q117" s="138">
        <v>0</v>
      </c>
      <c r="R117" s="138">
        <f t="shared" si="23"/>
        <v>0</v>
      </c>
      <c r="S117" s="138">
        <v>0</v>
      </c>
      <c r="T117" s="138">
        <f t="shared" si="24"/>
        <v>0</v>
      </c>
      <c r="U117" s="331" t="s">
        <v>19</v>
      </c>
      <c r="V117" s="1" t="str">
        <f t="shared" si="0"/>
        <v/>
      </c>
      <c r="AR117" s="140" t="s">
        <v>159</v>
      </c>
      <c r="AT117" s="140" t="s">
        <v>154</v>
      </c>
      <c r="AU117" s="140" t="s">
        <v>82</v>
      </c>
      <c r="AY117" s="18" t="s">
        <v>151</v>
      </c>
      <c r="BE117" s="141">
        <f t="shared" si="25"/>
        <v>0</v>
      </c>
      <c r="BF117" s="141">
        <f t="shared" si="26"/>
        <v>0</v>
      </c>
      <c r="BG117" s="141">
        <f t="shared" si="27"/>
        <v>0</v>
      </c>
      <c r="BH117" s="141">
        <f t="shared" si="28"/>
        <v>0</v>
      </c>
      <c r="BI117" s="141">
        <f t="shared" si="29"/>
        <v>0</v>
      </c>
      <c r="BJ117" s="18" t="s">
        <v>88</v>
      </c>
      <c r="BK117" s="141">
        <f t="shared" si="30"/>
        <v>0</v>
      </c>
      <c r="BL117" s="18" t="s">
        <v>159</v>
      </c>
      <c r="BM117" s="140" t="s">
        <v>505</v>
      </c>
    </row>
    <row r="118" spans="2:65" s="1" customFormat="1" ht="16.5" customHeight="1" x14ac:dyDescent="0.2">
      <c r="B118" s="33"/>
      <c r="C118" s="129" t="s">
        <v>335</v>
      </c>
      <c r="D118" s="129" t="s">
        <v>154</v>
      </c>
      <c r="E118" s="130" t="s">
        <v>1192</v>
      </c>
      <c r="F118" s="131" t="s">
        <v>1193</v>
      </c>
      <c r="G118" s="132" t="s">
        <v>1138</v>
      </c>
      <c r="H118" s="133">
        <v>1</v>
      </c>
      <c r="I118" s="134"/>
      <c r="J118" s="135">
        <f t="shared" si="2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2"/>
        <v>0</v>
      </c>
      <c r="Q118" s="138">
        <v>0</v>
      </c>
      <c r="R118" s="138">
        <f t="shared" si="23"/>
        <v>0</v>
      </c>
      <c r="S118" s="138">
        <v>0</v>
      </c>
      <c r="T118" s="138">
        <f t="shared" si="24"/>
        <v>0</v>
      </c>
      <c r="U118" s="331" t="s">
        <v>19</v>
      </c>
      <c r="V118" s="1" t="str">
        <f t="shared" si="0"/>
        <v/>
      </c>
      <c r="AR118" s="140" t="s">
        <v>159</v>
      </c>
      <c r="AT118" s="140" t="s">
        <v>154</v>
      </c>
      <c r="AU118" s="140" t="s">
        <v>82</v>
      </c>
      <c r="AY118" s="18" t="s">
        <v>151</v>
      </c>
      <c r="BE118" s="141">
        <f t="shared" si="25"/>
        <v>0</v>
      </c>
      <c r="BF118" s="141">
        <f t="shared" si="26"/>
        <v>0</v>
      </c>
      <c r="BG118" s="141">
        <f t="shared" si="27"/>
        <v>0</v>
      </c>
      <c r="BH118" s="141">
        <f t="shared" si="28"/>
        <v>0</v>
      </c>
      <c r="BI118" s="141">
        <f t="shared" si="29"/>
        <v>0</v>
      </c>
      <c r="BJ118" s="18" t="s">
        <v>88</v>
      </c>
      <c r="BK118" s="141">
        <f t="shared" si="30"/>
        <v>0</v>
      </c>
      <c r="BL118" s="18" t="s">
        <v>159</v>
      </c>
      <c r="BM118" s="140" t="s">
        <v>517</v>
      </c>
    </row>
    <row r="119" spans="2:65" s="1" customFormat="1" ht="16.5" customHeight="1" x14ac:dyDescent="0.2">
      <c r="B119" s="33"/>
      <c r="C119" s="129" t="s">
        <v>341</v>
      </c>
      <c r="D119" s="129" t="s">
        <v>154</v>
      </c>
      <c r="E119" s="130" t="s">
        <v>1194</v>
      </c>
      <c r="F119" s="131" t="s">
        <v>1195</v>
      </c>
      <c r="G119" s="132" t="s">
        <v>1138</v>
      </c>
      <c r="H119" s="133">
        <v>1</v>
      </c>
      <c r="I119" s="134"/>
      <c r="J119" s="135">
        <f t="shared" si="2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2"/>
        <v>0</v>
      </c>
      <c r="Q119" s="138">
        <v>0</v>
      </c>
      <c r="R119" s="138">
        <f t="shared" si="23"/>
        <v>0</v>
      </c>
      <c r="S119" s="138">
        <v>0</v>
      </c>
      <c r="T119" s="138">
        <f t="shared" si="24"/>
        <v>0</v>
      </c>
      <c r="U119" s="331" t="s">
        <v>19</v>
      </c>
      <c r="V119" s="1" t="str">
        <f t="shared" si="0"/>
        <v/>
      </c>
      <c r="AR119" s="140" t="s">
        <v>159</v>
      </c>
      <c r="AT119" s="140" t="s">
        <v>154</v>
      </c>
      <c r="AU119" s="140" t="s">
        <v>82</v>
      </c>
      <c r="AY119" s="18" t="s">
        <v>151</v>
      </c>
      <c r="BE119" s="141">
        <f t="shared" si="25"/>
        <v>0</v>
      </c>
      <c r="BF119" s="141">
        <f t="shared" si="26"/>
        <v>0</v>
      </c>
      <c r="BG119" s="141">
        <f t="shared" si="27"/>
        <v>0</v>
      </c>
      <c r="BH119" s="141">
        <f t="shared" si="28"/>
        <v>0</v>
      </c>
      <c r="BI119" s="141">
        <f t="shared" si="29"/>
        <v>0</v>
      </c>
      <c r="BJ119" s="18" t="s">
        <v>88</v>
      </c>
      <c r="BK119" s="141">
        <f t="shared" si="30"/>
        <v>0</v>
      </c>
      <c r="BL119" s="18" t="s">
        <v>159</v>
      </c>
      <c r="BM119" s="140" t="s">
        <v>527</v>
      </c>
    </row>
    <row r="120" spans="2:65" s="1" customFormat="1" ht="16.5" customHeight="1" x14ac:dyDescent="0.2">
      <c r="B120" s="33"/>
      <c r="C120" s="129" t="s">
        <v>349</v>
      </c>
      <c r="D120" s="129" t="s">
        <v>154</v>
      </c>
      <c r="E120" s="130" t="s">
        <v>1196</v>
      </c>
      <c r="F120" s="131" t="s">
        <v>1197</v>
      </c>
      <c r="G120" s="132" t="s">
        <v>1138</v>
      </c>
      <c r="H120" s="133">
        <v>1</v>
      </c>
      <c r="I120" s="134"/>
      <c r="J120" s="135">
        <f t="shared" si="2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2"/>
        <v>0</v>
      </c>
      <c r="Q120" s="138">
        <v>0</v>
      </c>
      <c r="R120" s="138">
        <f t="shared" si="23"/>
        <v>0</v>
      </c>
      <c r="S120" s="138">
        <v>0</v>
      </c>
      <c r="T120" s="138">
        <f t="shared" si="24"/>
        <v>0</v>
      </c>
      <c r="U120" s="331" t="s">
        <v>19</v>
      </c>
      <c r="V120" s="1" t="str">
        <f t="shared" si="0"/>
        <v/>
      </c>
      <c r="AR120" s="140" t="s">
        <v>159</v>
      </c>
      <c r="AT120" s="140" t="s">
        <v>154</v>
      </c>
      <c r="AU120" s="140" t="s">
        <v>82</v>
      </c>
      <c r="AY120" s="18" t="s">
        <v>151</v>
      </c>
      <c r="BE120" s="141">
        <f t="shared" si="25"/>
        <v>0</v>
      </c>
      <c r="BF120" s="141">
        <f t="shared" si="26"/>
        <v>0</v>
      </c>
      <c r="BG120" s="141">
        <f t="shared" si="27"/>
        <v>0</v>
      </c>
      <c r="BH120" s="141">
        <f t="shared" si="28"/>
        <v>0</v>
      </c>
      <c r="BI120" s="141">
        <f t="shared" si="29"/>
        <v>0</v>
      </c>
      <c r="BJ120" s="18" t="s">
        <v>88</v>
      </c>
      <c r="BK120" s="141">
        <f t="shared" si="30"/>
        <v>0</v>
      </c>
      <c r="BL120" s="18" t="s">
        <v>159</v>
      </c>
      <c r="BM120" s="140" t="s">
        <v>540</v>
      </c>
    </row>
    <row r="121" spans="2:65" s="1" customFormat="1" ht="16.5" customHeight="1" x14ac:dyDescent="0.2">
      <c r="B121" s="33"/>
      <c r="C121" s="129" t="s">
        <v>356</v>
      </c>
      <c r="D121" s="129" t="s">
        <v>154</v>
      </c>
      <c r="E121" s="130" t="s">
        <v>1198</v>
      </c>
      <c r="F121" s="131" t="s">
        <v>1199</v>
      </c>
      <c r="G121" s="132" t="s">
        <v>1138</v>
      </c>
      <c r="H121" s="133">
        <v>1</v>
      </c>
      <c r="I121" s="134"/>
      <c r="J121" s="135">
        <f t="shared" si="2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2"/>
        <v>0</v>
      </c>
      <c r="Q121" s="138">
        <v>0</v>
      </c>
      <c r="R121" s="138">
        <f t="shared" si="23"/>
        <v>0</v>
      </c>
      <c r="S121" s="138">
        <v>0</v>
      </c>
      <c r="T121" s="138">
        <f t="shared" si="24"/>
        <v>0</v>
      </c>
      <c r="U121" s="331" t="s">
        <v>19</v>
      </c>
      <c r="V121" s="1" t="str">
        <f t="shared" si="0"/>
        <v/>
      </c>
      <c r="AR121" s="140" t="s">
        <v>159</v>
      </c>
      <c r="AT121" s="140" t="s">
        <v>154</v>
      </c>
      <c r="AU121" s="140" t="s">
        <v>82</v>
      </c>
      <c r="AY121" s="18" t="s">
        <v>151</v>
      </c>
      <c r="BE121" s="141">
        <f t="shared" si="25"/>
        <v>0</v>
      </c>
      <c r="BF121" s="141">
        <f t="shared" si="26"/>
        <v>0</v>
      </c>
      <c r="BG121" s="141">
        <f t="shared" si="27"/>
        <v>0</v>
      </c>
      <c r="BH121" s="141">
        <f t="shared" si="28"/>
        <v>0</v>
      </c>
      <c r="BI121" s="141">
        <f t="shared" si="29"/>
        <v>0</v>
      </c>
      <c r="BJ121" s="18" t="s">
        <v>88</v>
      </c>
      <c r="BK121" s="141">
        <f t="shared" si="30"/>
        <v>0</v>
      </c>
      <c r="BL121" s="18" t="s">
        <v>159</v>
      </c>
      <c r="BM121" s="140" t="s">
        <v>552</v>
      </c>
    </row>
    <row r="122" spans="2:65" s="1" customFormat="1" ht="21.75" customHeight="1" x14ac:dyDescent="0.2">
      <c r="B122" s="33"/>
      <c r="C122" s="129" t="s">
        <v>363</v>
      </c>
      <c r="D122" s="129" t="s">
        <v>154</v>
      </c>
      <c r="E122" s="130" t="s">
        <v>1200</v>
      </c>
      <c r="F122" s="131" t="s">
        <v>1201</v>
      </c>
      <c r="G122" s="132" t="s">
        <v>1138</v>
      </c>
      <c r="H122" s="133">
        <v>1</v>
      </c>
      <c r="I122" s="134"/>
      <c r="J122" s="135">
        <f t="shared" si="2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2"/>
        <v>0</v>
      </c>
      <c r="Q122" s="138">
        <v>0</v>
      </c>
      <c r="R122" s="138">
        <f t="shared" si="23"/>
        <v>0</v>
      </c>
      <c r="S122" s="138">
        <v>0</v>
      </c>
      <c r="T122" s="138">
        <f t="shared" si="24"/>
        <v>0</v>
      </c>
      <c r="U122" s="331" t="s">
        <v>19</v>
      </c>
      <c r="V122" s="1" t="str">
        <f t="shared" si="0"/>
        <v/>
      </c>
      <c r="AR122" s="140" t="s">
        <v>159</v>
      </c>
      <c r="AT122" s="140" t="s">
        <v>154</v>
      </c>
      <c r="AU122" s="140" t="s">
        <v>82</v>
      </c>
      <c r="AY122" s="18" t="s">
        <v>151</v>
      </c>
      <c r="BE122" s="141">
        <f t="shared" si="25"/>
        <v>0</v>
      </c>
      <c r="BF122" s="141">
        <f t="shared" si="26"/>
        <v>0</v>
      </c>
      <c r="BG122" s="141">
        <f t="shared" si="27"/>
        <v>0</v>
      </c>
      <c r="BH122" s="141">
        <f t="shared" si="28"/>
        <v>0</v>
      </c>
      <c r="BI122" s="141">
        <f t="shared" si="29"/>
        <v>0</v>
      </c>
      <c r="BJ122" s="18" t="s">
        <v>88</v>
      </c>
      <c r="BK122" s="141">
        <f t="shared" si="30"/>
        <v>0</v>
      </c>
      <c r="BL122" s="18" t="s">
        <v>159</v>
      </c>
      <c r="BM122" s="140" t="s">
        <v>572</v>
      </c>
    </row>
    <row r="123" spans="2:65" s="1" customFormat="1" ht="16.5" customHeight="1" x14ac:dyDescent="0.2">
      <c r="B123" s="33"/>
      <c r="C123" s="129" t="s">
        <v>370</v>
      </c>
      <c r="D123" s="129" t="s">
        <v>154</v>
      </c>
      <c r="E123" s="130" t="s">
        <v>1202</v>
      </c>
      <c r="F123" s="131" t="s">
        <v>1203</v>
      </c>
      <c r="G123" s="132" t="s">
        <v>1138</v>
      </c>
      <c r="H123" s="133">
        <v>1</v>
      </c>
      <c r="I123" s="134"/>
      <c r="J123" s="135">
        <f t="shared" si="21"/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 t="shared" si="22"/>
        <v>0</v>
      </c>
      <c r="Q123" s="138">
        <v>0</v>
      </c>
      <c r="R123" s="138">
        <f t="shared" si="23"/>
        <v>0</v>
      </c>
      <c r="S123" s="138">
        <v>0</v>
      </c>
      <c r="T123" s="138">
        <f t="shared" si="24"/>
        <v>0</v>
      </c>
      <c r="U123" s="331" t="s">
        <v>19</v>
      </c>
      <c r="V123" s="1" t="str">
        <f t="shared" si="0"/>
        <v/>
      </c>
      <c r="AR123" s="140" t="s">
        <v>159</v>
      </c>
      <c r="AT123" s="140" t="s">
        <v>154</v>
      </c>
      <c r="AU123" s="140" t="s">
        <v>82</v>
      </c>
      <c r="AY123" s="18" t="s">
        <v>151</v>
      </c>
      <c r="BE123" s="141">
        <f t="shared" si="25"/>
        <v>0</v>
      </c>
      <c r="BF123" s="141">
        <f t="shared" si="26"/>
        <v>0</v>
      </c>
      <c r="BG123" s="141">
        <f t="shared" si="27"/>
        <v>0</v>
      </c>
      <c r="BH123" s="141">
        <f t="shared" si="28"/>
        <v>0</v>
      </c>
      <c r="BI123" s="141">
        <f t="shared" si="29"/>
        <v>0</v>
      </c>
      <c r="BJ123" s="18" t="s">
        <v>88</v>
      </c>
      <c r="BK123" s="141">
        <f t="shared" si="30"/>
        <v>0</v>
      </c>
      <c r="BL123" s="18" t="s">
        <v>159</v>
      </c>
      <c r="BM123" s="140" t="s">
        <v>584</v>
      </c>
    </row>
    <row r="124" spans="2:65" s="11" customFormat="1" ht="25.9" customHeight="1" x14ac:dyDescent="0.2">
      <c r="B124" s="117"/>
      <c r="D124" s="118" t="s">
        <v>74</v>
      </c>
      <c r="E124" s="119" t="s">
        <v>1204</v>
      </c>
      <c r="F124" s="119" t="s">
        <v>1205</v>
      </c>
      <c r="I124" s="120"/>
      <c r="J124" s="121">
        <f>BK124</f>
        <v>0</v>
      </c>
      <c r="L124" s="117"/>
      <c r="M124" s="122"/>
      <c r="P124" s="123">
        <f>SUM(P125:P126)</f>
        <v>0</v>
      </c>
      <c r="R124" s="123">
        <f>SUM(R125:R126)</f>
        <v>0</v>
      </c>
      <c r="T124" s="123">
        <f>SUM(T125:T126)</f>
        <v>0</v>
      </c>
      <c r="U124" s="330"/>
      <c r="V124" s="1" t="str">
        <f t="shared" si="0"/>
        <v/>
      </c>
      <c r="AR124" s="118" t="s">
        <v>82</v>
      </c>
      <c r="AT124" s="125" t="s">
        <v>74</v>
      </c>
      <c r="AU124" s="125" t="s">
        <v>75</v>
      </c>
      <c r="AY124" s="118" t="s">
        <v>151</v>
      </c>
      <c r="BK124" s="126">
        <f>SUM(BK125:BK126)</f>
        <v>0</v>
      </c>
    </row>
    <row r="125" spans="2:65" s="1" customFormat="1" ht="24.2" customHeight="1" x14ac:dyDescent="0.2">
      <c r="B125" s="33"/>
      <c r="C125" s="129" t="s">
        <v>375</v>
      </c>
      <c r="D125" s="129" t="s">
        <v>154</v>
      </c>
      <c r="E125" s="130" t="s">
        <v>1206</v>
      </c>
      <c r="F125" s="131" t="s">
        <v>1207</v>
      </c>
      <c r="G125" s="132" t="s">
        <v>1208</v>
      </c>
      <c r="H125" s="133">
        <v>20</v>
      </c>
      <c r="I125" s="134"/>
      <c r="J125" s="135">
        <f>ROUND(I125*H125,2)</f>
        <v>0</v>
      </c>
      <c r="K125" s="131" t="s">
        <v>19</v>
      </c>
      <c r="L125" s="33"/>
      <c r="M125" s="136" t="s">
        <v>19</v>
      </c>
      <c r="N125" s="137" t="s">
        <v>47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8">
        <f>S125*H125</f>
        <v>0</v>
      </c>
      <c r="U125" s="331" t="s">
        <v>19</v>
      </c>
      <c r="V125" s="1" t="str">
        <f t="shared" si="0"/>
        <v/>
      </c>
      <c r="AR125" s="140" t="s">
        <v>159</v>
      </c>
      <c r="AT125" s="140" t="s">
        <v>154</v>
      </c>
      <c r="AU125" s="140" t="s">
        <v>82</v>
      </c>
      <c r="AY125" s="18" t="s">
        <v>151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88</v>
      </c>
      <c r="BK125" s="141">
        <f>ROUND(I125*H125,2)</f>
        <v>0</v>
      </c>
      <c r="BL125" s="18" t="s">
        <v>159</v>
      </c>
      <c r="BM125" s="140" t="s">
        <v>598</v>
      </c>
    </row>
    <row r="126" spans="2:65" s="1" customFormat="1" ht="16.5" customHeight="1" x14ac:dyDescent="0.2">
      <c r="B126" s="33"/>
      <c r="C126" s="129" t="s">
        <v>382</v>
      </c>
      <c r="D126" s="129" t="s">
        <v>154</v>
      </c>
      <c r="E126" s="130" t="s">
        <v>1209</v>
      </c>
      <c r="F126" s="131" t="s">
        <v>1210</v>
      </c>
      <c r="G126" s="132" t="s">
        <v>1208</v>
      </c>
      <c r="H126" s="133">
        <v>15.1</v>
      </c>
      <c r="I126" s="134"/>
      <c r="J126" s="135">
        <f>ROUND(I126*H126,2)</f>
        <v>0</v>
      </c>
      <c r="K126" s="131" t="s">
        <v>19</v>
      </c>
      <c r="L126" s="33"/>
      <c r="M126" s="184" t="s">
        <v>19</v>
      </c>
      <c r="N126" s="185" t="s">
        <v>47</v>
      </c>
      <c r="O126" s="186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7">
        <f>S126*H126</f>
        <v>0</v>
      </c>
      <c r="U126" s="338" t="s">
        <v>19</v>
      </c>
      <c r="V126" s="1" t="str">
        <f t="shared" si="0"/>
        <v/>
      </c>
      <c r="AR126" s="140" t="s">
        <v>159</v>
      </c>
      <c r="AT126" s="140" t="s">
        <v>154</v>
      </c>
      <c r="AU126" s="140" t="s">
        <v>82</v>
      </c>
      <c r="AY126" s="18" t="s">
        <v>151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88</v>
      </c>
      <c r="BK126" s="141">
        <f>ROUND(I126*H126,2)</f>
        <v>0</v>
      </c>
      <c r="BL126" s="18" t="s">
        <v>159</v>
      </c>
      <c r="BM126" s="140" t="s">
        <v>608</v>
      </c>
    </row>
    <row r="127" spans="2:65" s="1" customFormat="1" ht="6.95" customHeight="1" x14ac:dyDescent="0.2"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33"/>
    </row>
  </sheetData>
  <sheetProtection algorithmName="SHA-512" hashValue="4oXTxwPfvRlkvq3WzPfmTGVTlmiMmxPy2YD6Qzq0GXW9Gx/HlkhR+eKLQFSMWn8HSAj218YwTwRJx+sSiLy5Uw==" saltValue="R4c7NbXiFUKyrHgc3cThTA==" spinCount="100000" sheet="1" objects="1" scenarios="1" formatColumns="0" formatRows="0" autoFilter="0"/>
  <autoFilter ref="C88:K126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2"/>
  <sheetViews>
    <sheetView showGridLines="0" workbookViewId="0">
      <selection activeCell="X92" sqref="X9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Staropramenná 669/27, 15000 Praha 5, b.j.č. 12(9)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1211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ROUND((SUM(BE86:BE101)),  2)</f>
        <v>0</v>
      </c>
      <c r="I35" s="92">
        <v>0.21</v>
      </c>
      <c r="J35" s="82">
        <f>ROUND(((SUM(BE86:BE101))*I35),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ROUND((SUM(BF86:BF101)),  2)</f>
        <v>0</v>
      </c>
      <c r="I36" s="92">
        <v>0.12</v>
      </c>
      <c r="J36" s="82">
        <f>ROUND(((SUM(BF86:BF101))*I36),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ROUND((SUM(BG86:BG101)),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ROUND((SUM(BH86:BH101)),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ROUND((SUM(BI86:BI101)),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Staropramenná 669/27, 15000 Praha 5, b.j.č. 12(9)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VZT - Vzduchotechnika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Staropramenná 669/27,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1212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135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6" t="str">
        <f>E7</f>
        <v>Rekonstrukce bytových jednotek MČ Staropramenná 669/27, 15000 Praha 5, b.j.č. 12(9) - revize 3</v>
      </c>
      <c r="F74" s="317"/>
      <c r="G74" s="317"/>
      <c r="H74" s="317"/>
      <c r="L74" s="33"/>
    </row>
    <row r="75" spans="2:12" ht="12" customHeight="1" x14ac:dyDescent="0.2">
      <c r="B75" s="21"/>
      <c r="C75" s="28" t="s">
        <v>107</v>
      </c>
      <c r="L75" s="21"/>
    </row>
    <row r="76" spans="2:12" s="1" customFormat="1" ht="16.5" customHeight="1" x14ac:dyDescent="0.2">
      <c r="B76" s="33"/>
      <c r="E76" s="316" t="s">
        <v>108</v>
      </c>
      <c r="F76" s="318"/>
      <c r="G76" s="318"/>
      <c r="H76" s="318"/>
      <c r="L76" s="33"/>
    </row>
    <row r="77" spans="2:12" s="1" customFormat="1" ht="12" customHeight="1" x14ac:dyDescent="0.2">
      <c r="B77" s="33"/>
      <c r="C77" s="28" t="s">
        <v>109</v>
      </c>
      <c r="L77" s="33"/>
    </row>
    <row r="78" spans="2:12" s="1" customFormat="1" ht="16.5" customHeight="1" x14ac:dyDescent="0.2">
      <c r="B78" s="33"/>
      <c r="E78" s="275" t="str">
        <f>E11</f>
        <v>VZT - Vzduchotechnika</v>
      </c>
      <c r="F78" s="318"/>
      <c r="G78" s="318"/>
      <c r="H78" s="318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Staropramenná 669/27, 15000 Praha 5</v>
      </c>
      <c r="I80" s="28" t="s">
        <v>23</v>
      </c>
      <c r="J80" s="50" t="str">
        <f>IF(J14="","",J14)</f>
        <v>25. 4. 2024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136</v>
      </c>
      <c r="D85" s="112" t="s">
        <v>60</v>
      </c>
      <c r="E85" s="112" t="s">
        <v>56</v>
      </c>
      <c r="F85" s="112" t="s">
        <v>57</v>
      </c>
      <c r="G85" s="112" t="s">
        <v>137</v>
      </c>
      <c r="H85" s="112" t="s">
        <v>138</v>
      </c>
      <c r="I85" s="112" t="s">
        <v>139</v>
      </c>
      <c r="J85" s="112" t="s">
        <v>113</v>
      </c>
      <c r="K85" s="113" t="s">
        <v>140</v>
      </c>
      <c r="L85" s="110"/>
      <c r="M85" s="56" t="s">
        <v>19</v>
      </c>
      <c r="N85" s="57" t="s">
        <v>45</v>
      </c>
      <c r="O85" s="57" t="s">
        <v>141</v>
      </c>
      <c r="P85" s="57" t="s">
        <v>142</v>
      </c>
      <c r="Q85" s="57" t="s">
        <v>143</v>
      </c>
      <c r="R85" s="57" t="s">
        <v>144</v>
      </c>
      <c r="S85" s="57" t="s">
        <v>145</v>
      </c>
      <c r="T85" s="57" t="s">
        <v>146</v>
      </c>
      <c r="U85" s="328" t="s">
        <v>1557</v>
      </c>
    </row>
    <row r="86" spans="2:65" s="1" customFormat="1" ht="22.9" customHeight="1" x14ac:dyDescent="0.25">
      <c r="B86" s="33"/>
      <c r="C86" s="61" t="s">
        <v>148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9">
        <f>SUM(V86:V663)</f>
        <v>0</v>
      </c>
      <c r="AT86" s="18" t="s">
        <v>74</v>
      </c>
      <c r="AU86" s="18" t="s">
        <v>114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1134</v>
      </c>
      <c r="F87" s="119" t="s">
        <v>94</v>
      </c>
      <c r="I87" s="120"/>
      <c r="J87" s="121">
        <f>BK87</f>
        <v>0</v>
      </c>
      <c r="L87" s="117"/>
      <c r="M87" s="122"/>
      <c r="P87" s="123">
        <f>SUM(P88:P101)</f>
        <v>0</v>
      </c>
      <c r="R87" s="123">
        <f>SUM(R88:R101)</f>
        <v>0</v>
      </c>
      <c r="T87" s="123">
        <f>SUM(T88:T101)</f>
        <v>0</v>
      </c>
      <c r="U87" s="330"/>
      <c r="V87" s="1" t="str">
        <f t="shared" ref="V87:V101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151</v>
      </c>
      <c r="BK87" s="126">
        <f>SUM(BK88:BK101)</f>
        <v>0</v>
      </c>
    </row>
    <row r="88" spans="2:65" s="1" customFormat="1" ht="16.5" customHeight="1" x14ac:dyDescent="0.2">
      <c r="B88" s="33"/>
      <c r="C88" s="129" t="s">
        <v>82</v>
      </c>
      <c r="D88" s="129" t="s">
        <v>154</v>
      </c>
      <c r="E88" s="130" t="s">
        <v>1136</v>
      </c>
      <c r="F88" s="131" t="s">
        <v>1213</v>
      </c>
      <c r="G88" s="132" t="s">
        <v>1138</v>
      </c>
      <c r="H88" s="133">
        <v>1</v>
      </c>
      <c r="I88" s="134"/>
      <c r="J88" s="135">
        <f t="shared" ref="J88:J101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01" si="2">O88*H88</f>
        <v>0</v>
      </c>
      <c r="Q88" s="138">
        <v>0</v>
      </c>
      <c r="R88" s="138">
        <f t="shared" ref="R88:R101" si="3">Q88*H88</f>
        <v>0</v>
      </c>
      <c r="S88" s="138">
        <v>0</v>
      </c>
      <c r="T88" s="138">
        <f t="shared" ref="T88:T101" si="4">S88*H88</f>
        <v>0</v>
      </c>
      <c r="U88" s="331" t="s">
        <v>439</v>
      </c>
      <c r="V88" s="1">
        <f t="shared" si="0"/>
        <v>0</v>
      </c>
      <c r="AR88" s="140" t="s">
        <v>159</v>
      </c>
      <c r="AT88" s="140" t="s">
        <v>154</v>
      </c>
      <c r="AU88" s="140" t="s">
        <v>82</v>
      </c>
      <c r="AY88" s="18" t="s">
        <v>151</v>
      </c>
      <c r="BE88" s="141">
        <f t="shared" ref="BE88:BE101" si="5">IF(N88="základní",J88,0)</f>
        <v>0</v>
      </c>
      <c r="BF88" s="141">
        <f t="shared" ref="BF88:BF101" si="6">IF(N88="snížená",J88,0)</f>
        <v>0</v>
      </c>
      <c r="BG88" s="141">
        <f t="shared" ref="BG88:BG101" si="7">IF(N88="zákl. přenesená",J88,0)</f>
        <v>0</v>
      </c>
      <c r="BH88" s="141">
        <f t="shared" ref="BH88:BH101" si="8">IF(N88="sníž. přenesená",J88,0)</f>
        <v>0</v>
      </c>
      <c r="BI88" s="141">
        <f t="shared" ref="BI88:BI101" si="9">IF(N88="nulová",J88,0)</f>
        <v>0</v>
      </c>
      <c r="BJ88" s="18" t="s">
        <v>88</v>
      </c>
      <c r="BK88" s="141">
        <f t="shared" ref="BK88:BK101" si="10">ROUND(I88*H88,2)</f>
        <v>0</v>
      </c>
      <c r="BL88" s="18" t="s">
        <v>159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154</v>
      </c>
      <c r="E89" s="130" t="s">
        <v>1139</v>
      </c>
      <c r="F89" s="131" t="s">
        <v>1214</v>
      </c>
      <c r="G89" s="132" t="s">
        <v>1138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31" t="s">
        <v>439</v>
      </c>
      <c r="V89" s="1">
        <f t="shared" si="0"/>
        <v>0</v>
      </c>
      <c r="AR89" s="140" t="s">
        <v>159</v>
      </c>
      <c r="AT89" s="140" t="s">
        <v>154</v>
      </c>
      <c r="AU89" s="140" t="s">
        <v>82</v>
      </c>
      <c r="AY89" s="18" t="s">
        <v>151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159</v>
      </c>
      <c r="BM89" s="140" t="s">
        <v>159</v>
      </c>
    </row>
    <row r="90" spans="2:65" s="1" customFormat="1" ht="16.5" customHeight="1" x14ac:dyDescent="0.2">
      <c r="B90" s="33"/>
      <c r="C90" s="129" t="s">
        <v>152</v>
      </c>
      <c r="D90" s="129" t="s">
        <v>154</v>
      </c>
      <c r="E90" s="130" t="s">
        <v>1142</v>
      </c>
      <c r="F90" s="131" t="s">
        <v>1215</v>
      </c>
      <c r="G90" s="132" t="s">
        <v>1138</v>
      </c>
      <c r="H90" s="133">
        <v>2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31" t="s">
        <v>439</v>
      </c>
      <c r="V90" s="1">
        <f t="shared" si="0"/>
        <v>0</v>
      </c>
      <c r="AR90" s="140" t="s">
        <v>159</v>
      </c>
      <c r="AT90" s="140" t="s">
        <v>154</v>
      </c>
      <c r="AU90" s="140" t="s">
        <v>82</v>
      </c>
      <c r="AY90" s="18" t="s">
        <v>151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159</v>
      </c>
      <c r="BM90" s="140" t="s">
        <v>187</v>
      </c>
    </row>
    <row r="91" spans="2:65" s="1" customFormat="1" ht="16.5" customHeight="1" x14ac:dyDescent="0.2">
      <c r="B91" s="33"/>
      <c r="C91" s="129" t="s">
        <v>159</v>
      </c>
      <c r="D91" s="129" t="s">
        <v>154</v>
      </c>
      <c r="E91" s="130" t="s">
        <v>1144</v>
      </c>
      <c r="F91" s="131" t="s">
        <v>1216</v>
      </c>
      <c r="G91" s="132" t="s">
        <v>1138</v>
      </c>
      <c r="H91" s="133">
        <v>2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31" t="s">
        <v>439</v>
      </c>
      <c r="V91" s="1">
        <f t="shared" si="0"/>
        <v>0</v>
      </c>
      <c r="AR91" s="140" t="s">
        <v>159</v>
      </c>
      <c r="AT91" s="140" t="s">
        <v>154</v>
      </c>
      <c r="AU91" s="140" t="s">
        <v>82</v>
      </c>
      <c r="AY91" s="18" t="s">
        <v>151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159</v>
      </c>
      <c r="BM91" s="140" t="s">
        <v>203</v>
      </c>
    </row>
    <row r="92" spans="2:65" s="1" customFormat="1" ht="16.5" customHeight="1" x14ac:dyDescent="0.2">
      <c r="B92" s="33"/>
      <c r="C92" s="129" t="s">
        <v>182</v>
      </c>
      <c r="D92" s="129" t="s">
        <v>154</v>
      </c>
      <c r="E92" s="130" t="s">
        <v>1146</v>
      </c>
      <c r="F92" s="131" t="s">
        <v>1217</v>
      </c>
      <c r="G92" s="132" t="s">
        <v>1138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439</v>
      </c>
      <c r="V92" s="1">
        <f t="shared" si="0"/>
        <v>0</v>
      </c>
      <c r="AR92" s="140" t="s">
        <v>159</v>
      </c>
      <c r="AT92" s="140" t="s">
        <v>154</v>
      </c>
      <c r="AU92" s="140" t="s">
        <v>82</v>
      </c>
      <c r="AY92" s="18" t="s">
        <v>151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159</v>
      </c>
      <c r="BM92" s="140" t="s">
        <v>213</v>
      </c>
    </row>
    <row r="93" spans="2:65" s="1" customFormat="1" ht="24.2" customHeight="1" x14ac:dyDescent="0.2">
      <c r="B93" s="33"/>
      <c r="C93" s="129" t="s">
        <v>187</v>
      </c>
      <c r="D93" s="129" t="s">
        <v>154</v>
      </c>
      <c r="E93" s="130" t="s">
        <v>1148</v>
      </c>
      <c r="F93" s="131" t="s">
        <v>1218</v>
      </c>
      <c r="G93" s="132" t="s">
        <v>1138</v>
      </c>
      <c r="H93" s="133">
        <v>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439</v>
      </c>
      <c r="V93" s="1">
        <f t="shared" si="0"/>
        <v>0</v>
      </c>
      <c r="AR93" s="140" t="s">
        <v>159</v>
      </c>
      <c r="AT93" s="140" t="s">
        <v>154</v>
      </c>
      <c r="AU93" s="140" t="s">
        <v>82</v>
      </c>
      <c r="AY93" s="18" t="s">
        <v>151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159</v>
      </c>
      <c r="BM93" s="140" t="s">
        <v>8</v>
      </c>
    </row>
    <row r="94" spans="2:65" s="1" customFormat="1" ht="16.5" customHeight="1" x14ac:dyDescent="0.2">
      <c r="B94" s="33"/>
      <c r="C94" s="129" t="s">
        <v>193</v>
      </c>
      <c r="D94" s="129" t="s">
        <v>154</v>
      </c>
      <c r="E94" s="130" t="s">
        <v>1150</v>
      </c>
      <c r="F94" s="131" t="s">
        <v>1219</v>
      </c>
      <c r="G94" s="132" t="s">
        <v>1138</v>
      </c>
      <c r="H94" s="133">
        <v>1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439</v>
      </c>
      <c r="V94" s="1">
        <f t="shared" si="0"/>
        <v>0</v>
      </c>
      <c r="AR94" s="140" t="s">
        <v>159</v>
      </c>
      <c r="AT94" s="140" t="s">
        <v>154</v>
      </c>
      <c r="AU94" s="140" t="s">
        <v>82</v>
      </c>
      <c r="AY94" s="18" t="s">
        <v>151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159</v>
      </c>
      <c r="BM94" s="140" t="s">
        <v>240</v>
      </c>
    </row>
    <row r="95" spans="2:65" s="1" customFormat="1" ht="16.5" customHeight="1" x14ac:dyDescent="0.2">
      <c r="B95" s="33"/>
      <c r="C95" s="129" t="s">
        <v>203</v>
      </c>
      <c r="D95" s="129" t="s">
        <v>154</v>
      </c>
      <c r="E95" s="130" t="s">
        <v>1152</v>
      </c>
      <c r="F95" s="131" t="s">
        <v>1220</v>
      </c>
      <c r="G95" s="132" t="s">
        <v>1138</v>
      </c>
      <c r="H95" s="133">
        <v>1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439</v>
      </c>
      <c r="V95" s="1">
        <f t="shared" si="0"/>
        <v>0</v>
      </c>
      <c r="AR95" s="140" t="s">
        <v>159</v>
      </c>
      <c r="AT95" s="140" t="s">
        <v>154</v>
      </c>
      <c r="AU95" s="140" t="s">
        <v>82</v>
      </c>
      <c r="AY95" s="18" t="s">
        <v>151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159</v>
      </c>
      <c r="BM95" s="140" t="s">
        <v>254</v>
      </c>
    </row>
    <row r="96" spans="2:65" s="1" customFormat="1" ht="16.5" customHeight="1" x14ac:dyDescent="0.2">
      <c r="B96" s="33"/>
      <c r="C96" s="129" t="s">
        <v>208</v>
      </c>
      <c r="D96" s="129" t="s">
        <v>154</v>
      </c>
      <c r="E96" s="130" t="s">
        <v>1154</v>
      </c>
      <c r="F96" s="131" t="s">
        <v>1221</v>
      </c>
      <c r="G96" s="132" t="s">
        <v>318</v>
      </c>
      <c r="H96" s="133">
        <v>4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439</v>
      </c>
      <c r="V96" s="1">
        <f t="shared" si="0"/>
        <v>0</v>
      </c>
      <c r="AR96" s="140" t="s">
        <v>159</v>
      </c>
      <c r="AT96" s="140" t="s">
        <v>154</v>
      </c>
      <c r="AU96" s="140" t="s">
        <v>82</v>
      </c>
      <c r="AY96" s="18" t="s">
        <v>151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159</v>
      </c>
      <c r="BM96" s="140" t="s">
        <v>269</v>
      </c>
    </row>
    <row r="97" spans="2:65" s="1" customFormat="1" ht="16.5" customHeight="1" x14ac:dyDescent="0.2">
      <c r="B97" s="33"/>
      <c r="C97" s="129" t="s">
        <v>213</v>
      </c>
      <c r="D97" s="129" t="s">
        <v>154</v>
      </c>
      <c r="E97" s="130" t="s">
        <v>1156</v>
      </c>
      <c r="F97" s="131" t="s">
        <v>1222</v>
      </c>
      <c r="G97" s="132" t="s">
        <v>318</v>
      </c>
      <c r="H97" s="133">
        <v>4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439</v>
      </c>
      <c r="V97" s="1">
        <f t="shared" si="0"/>
        <v>0</v>
      </c>
      <c r="AR97" s="140" t="s">
        <v>159</v>
      </c>
      <c r="AT97" s="140" t="s">
        <v>154</v>
      </c>
      <c r="AU97" s="140" t="s">
        <v>82</v>
      </c>
      <c r="AY97" s="18" t="s">
        <v>151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159</v>
      </c>
      <c r="BM97" s="140" t="s">
        <v>287</v>
      </c>
    </row>
    <row r="98" spans="2:65" s="1" customFormat="1" ht="21.75" customHeight="1" x14ac:dyDescent="0.2">
      <c r="B98" s="33"/>
      <c r="C98" s="129" t="s">
        <v>221</v>
      </c>
      <c r="D98" s="129" t="s">
        <v>154</v>
      </c>
      <c r="E98" s="130" t="s">
        <v>1223</v>
      </c>
      <c r="F98" s="131" t="s">
        <v>1224</v>
      </c>
      <c r="G98" s="132" t="s">
        <v>318</v>
      </c>
      <c r="H98" s="133">
        <v>2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439</v>
      </c>
      <c r="V98" s="1">
        <f t="shared" si="0"/>
        <v>0</v>
      </c>
      <c r="AR98" s="140" t="s">
        <v>159</v>
      </c>
      <c r="AT98" s="140" t="s">
        <v>154</v>
      </c>
      <c r="AU98" s="140" t="s">
        <v>82</v>
      </c>
      <c r="AY98" s="18" t="s">
        <v>151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159</v>
      </c>
      <c r="BM98" s="140" t="s">
        <v>303</v>
      </c>
    </row>
    <row r="99" spans="2:65" s="1" customFormat="1" ht="16.5" customHeight="1" x14ac:dyDescent="0.2">
      <c r="B99" s="33"/>
      <c r="C99" s="129" t="s">
        <v>8</v>
      </c>
      <c r="D99" s="129" t="s">
        <v>154</v>
      </c>
      <c r="E99" s="130" t="s">
        <v>1225</v>
      </c>
      <c r="F99" s="131" t="s">
        <v>1226</v>
      </c>
      <c r="G99" s="132" t="s">
        <v>1138</v>
      </c>
      <c r="H99" s="133">
        <v>1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439</v>
      </c>
      <c r="V99" s="1">
        <f t="shared" si="0"/>
        <v>0</v>
      </c>
      <c r="AR99" s="140" t="s">
        <v>159</v>
      </c>
      <c r="AT99" s="140" t="s">
        <v>154</v>
      </c>
      <c r="AU99" s="140" t="s">
        <v>82</v>
      </c>
      <c r="AY99" s="18" t="s">
        <v>151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159</v>
      </c>
      <c r="BM99" s="140" t="s">
        <v>326</v>
      </c>
    </row>
    <row r="100" spans="2:65" s="1" customFormat="1" ht="21.75" customHeight="1" x14ac:dyDescent="0.2">
      <c r="B100" s="33"/>
      <c r="C100" s="129" t="s">
        <v>233</v>
      </c>
      <c r="D100" s="129" t="s">
        <v>154</v>
      </c>
      <c r="E100" s="130" t="s">
        <v>1227</v>
      </c>
      <c r="F100" s="131" t="s">
        <v>1228</v>
      </c>
      <c r="G100" s="132" t="s">
        <v>1138</v>
      </c>
      <c r="H100" s="133">
        <v>6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31" t="s">
        <v>439</v>
      </c>
      <c r="V100" s="1">
        <f t="shared" si="0"/>
        <v>0</v>
      </c>
      <c r="AR100" s="140" t="s">
        <v>159</v>
      </c>
      <c r="AT100" s="140" t="s">
        <v>154</v>
      </c>
      <c r="AU100" s="140" t="s">
        <v>82</v>
      </c>
      <c r="AY100" s="18" t="s">
        <v>151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159</v>
      </c>
      <c r="BM100" s="140" t="s">
        <v>335</v>
      </c>
    </row>
    <row r="101" spans="2:65" s="1" customFormat="1" ht="24.2" customHeight="1" x14ac:dyDescent="0.2">
      <c r="B101" s="33"/>
      <c r="C101" s="129" t="s">
        <v>240</v>
      </c>
      <c r="D101" s="129" t="s">
        <v>154</v>
      </c>
      <c r="E101" s="130" t="s">
        <v>1229</v>
      </c>
      <c r="F101" s="131" t="s">
        <v>1230</v>
      </c>
      <c r="G101" s="132" t="s">
        <v>1138</v>
      </c>
      <c r="H101" s="133">
        <v>1</v>
      </c>
      <c r="I101" s="134"/>
      <c r="J101" s="135">
        <f t="shared" si="1"/>
        <v>0</v>
      </c>
      <c r="K101" s="131" t="s">
        <v>19</v>
      </c>
      <c r="L101" s="33"/>
      <c r="M101" s="184" t="s">
        <v>19</v>
      </c>
      <c r="N101" s="185" t="s">
        <v>47</v>
      </c>
      <c r="O101" s="186"/>
      <c r="P101" s="187">
        <f t="shared" si="2"/>
        <v>0</v>
      </c>
      <c r="Q101" s="187">
        <v>0</v>
      </c>
      <c r="R101" s="187">
        <f t="shared" si="3"/>
        <v>0</v>
      </c>
      <c r="S101" s="187">
        <v>0</v>
      </c>
      <c r="T101" s="187">
        <f t="shared" si="4"/>
        <v>0</v>
      </c>
      <c r="U101" s="338" t="s">
        <v>439</v>
      </c>
      <c r="V101" s="1">
        <f t="shared" si="0"/>
        <v>0</v>
      </c>
      <c r="AR101" s="140" t="s">
        <v>159</v>
      </c>
      <c r="AT101" s="140" t="s">
        <v>154</v>
      </c>
      <c r="AU101" s="140" t="s">
        <v>82</v>
      </c>
      <c r="AY101" s="18" t="s">
        <v>151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159</v>
      </c>
      <c r="BM101" s="140" t="s">
        <v>349</v>
      </c>
    </row>
    <row r="102" spans="2:65" s="1" customFormat="1" ht="6.95" customHeight="1" x14ac:dyDescent="0.2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3"/>
    </row>
  </sheetData>
  <sheetProtection algorithmName="SHA-512" hashValue="wUzYePw8cE7myyyWV2S7PwmaZk5unw9dX/igxMOPHYcTNjRvSwzpZukR8DPeMev1SCamRDnxRA22YNffmeIRgw==" saltValue="ZNQelXkxmOXdYqCheLx+bg==" spinCount="100000" sheet="1" objects="1" scenarios="1" formatColumns="0" formatRows="0" autoFilter="0"/>
  <autoFilter ref="C85:K101" xr:uid="{00000000-0009-0000-0000-000003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7"/>
  <sheetViews>
    <sheetView showGridLines="0" workbookViewId="0">
      <selection activeCell="X94" sqref="X94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Staropramenná 669/27, 15000 Praha 5, b.j.č. 12(9)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1231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ROUND(J87,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ROUND((SUM(BE87:BE96)),  2)</f>
        <v>0</v>
      </c>
      <c r="I35" s="92">
        <v>0.21</v>
      </c>
      <c r="J35" s="82">
        <f>ROUND(((SUM(BE87:BE96))*I35),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ROUND((SUM(BF87:BF96)),  2)</f>
        <v>0</v>
      </c>
      <c r="I36" s="92">
        <v>0.12</v>
      </c>
      <c r="J36" s="82">
        <f>ROUND(((SUM(BF87:BF96))*I36),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ROUND((SUM(BG87:BG96)),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ROUND((SUM(BH87:BH96)),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ROUND((SUM(BI87:BI96)),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Staropramenná 669/27, 15000 Praha 5, b.j.č. 12(9)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ÚT - Vytápění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Staropramenná 669/27,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J87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1232</v>
      </c>
      <c r="E64" s="104"/>
      <c r="F64" s="104"/>
      <c r="G64" s="104"/>
      <c r="H64" s="104"/>
      <c r="I64" s="104"/>
      <c r="J64" s="105">
        <f>J88</f>
        <v>0</v>
      </c>
      <c r="L64" s="102"/>
    </row>
    <row r="65" spans="2:12" s="8" customFormat="1" ht="24.95" customHeight="1" x14ac:dyDescent="0.2">
      <c r="B65" s="102"/>
      <c r="D65" s="103" t="s">
        <v>1233</v>
      </c>
      <c r="E65" s="104"/>
      <c r="F65" s="104"/>
      <c r="G65" s="104"/>
      <c r="H65" s="104"/>
      <c r="I65" s="104"/>
      <c r="J65" s="105">
        <f>J95</f>
        <v>0</v>
      </c>
      <c r="L65" s="102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135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16" t="str">
        <f>E7</f>
        <v>Rekonstrukce bytových jednotek MČ Staropramenná 669/27, 15000 Praha 5, b.j.č. 12(9) - revize 3</v>
      </c>
      <c r="F75" s="317"/>
      <c r="G75" s="317"/>
      <c r="H75" s="317"/>
      <c r="L75" s="33"/>
    </row>
    <row r="76" spans="2:12" ht="12" customHeight="1" x14ac:dyDescent="0.2">
      <c r="B76" s="21"/>
      <c r="C76" s="28" t="s">
        <v>107</v>
      </c>
      <c r="L76" s="21"/>
    </row>
    <row r="77" spans="2:12" s="1" customFormat="1" ht="16.5" customHeight="1" x14ac:dyDescent="0.2">
      <c r="B77" s="33"/>
      <c r="E77" s="316" t="s">
        <v>108</v>
      </c>
      <c r="F77" s="318"/>
      <c r="G77" s="318"/>
      <c r="H77" s="318"/>
      <c r="L77" s="33"/>
    </row>
    <row r="78" spans="2:12" s="1" customFormat="1" ht="12" customHeight="1" x14ac:dyDescent="0.2">
      <c r="B78" s="33"/>
      <c r="C78" s="28" t="s">
        <v>109</v>
      </c>
      <c r="L78" s="33"/>
    </row>
    <row r="79" spans="2:12" s="1" customFormat="1" ht="16.5" customHeight="1" x14ac:dyDescent="0.2">
      <c r="B79" s="33"/>
      <c r="E79" s="275" t="str">
        <f>E11</f>
        <v>ÚT - Vytápění</v>
      </c>
      <c r="F79" s="318"/>
      <c r="G79" s="318"/>
      <c r="H79" s="318"/>
      <c r="L79" s="33"/>
    </row>
    <row r="80" spans="2:12" s="1" customFormat="1" ht="6.95" customHeight="1" x14ac:dyDescent="0.2">
      <c r="B80" s="33"/>
      <c r="L80" s="33"/>
    </row>
    <row r="81" spans="2:65" s="1" customFormat="1" ht="12" customHeight="1" x14ac:dyDescent="0.2">
      <c r="B81" s="33"/>
      <c r="C81" s="28" t="s">
        <v>21</v>
      </c>
      <c r="F81" s="26" t="str">
        <f>F14</f>
        <v>Staropramenná 669/27, 15000 Praha 5</v>
      </c>
      <c r="I81" s="28" t="s">
        <v>23</v>
      </c>
      <c r="J81" s="50" t="str">
        <f>IF(J14="","",J14)</f>
        <v>25. 4. 2024</v>
      </c>
      <c r="L81" s="33"/>
    </row>
    <row r="82" spans="2:65" s="1" customFormat="1" ht="6.95" customHeight="1" x14ac:dyDescent="0.2">
      <c r="B82" s="33"/>
      <c r="L82" s="33"/>
    </row>
    <row r="83" spans="2:65" s="1" customFormat="1" ht="15.2" customHeight="1" x14ac:dyDescent="0.2">
      <c r="B83" s="33"/>
      <c r="C83" s="28" t="s">
        <v>25</v>
      </c>
      <c r="F83" s="26" t="str">
        <f>E17</f>
        <v>Městská část Praha 5</v>
      </c>
      <c r="I83" s="28" t="s">
        <v>33</v>
      </c>
      <c r="J83" s="31" t="str">
        <f>E23</f>
        <v>Boa projekt s.r.o.</v>
      </c>
      <c r="L83" s="33"/>
    </row>
    <row r="84" spans="2:65" s="1" customFormat="1" ht="15.2" customHeight="1" x14ac:dyDescent="0.2">
      <c r="B84" s="33"/>
      <c r="C84" s="28" t="s">
        <v>31</v>
      </c>
      <c r="F84" s="26" t="str">
        <f>IF(E20="","",E20)</f>
        <v>Vyplň údaj</v>
      </c>
      <c r="I84" s="28" t="s">
        <v>37</v>
      </c>
      <c r="J84" s="31" t="str">
        <f>E26</f>
        <v xml:space="preserve"> </v>
      </c>
      <c r="L84" s="33"/>
    </row>
    <row r="85" spans="2:65" s="1" customFormat="1" ht="10.35" customHeight="1" x14ac:dyDescent="0.2">
      <c r="B85" s="33"/>
      <c r="L85" s="33"/>
    </row>
    <row r="86" spans="2:65" s="10" customFormat="1" ht="29.25" customHeight="1" x14ac:dyDescent="0.2">
      <c r="B86" s="110"/>
      <c r="C86" s="111" t="s">
        <v>136</v>
      </c>
      <c r="D86" s="112" t="s">
        <v>60</v>
      </c>
      <c r="E86" s="112" t="s">
        <v>56</v>
      </c>
      <c r="F86" s="112" t="s">
        <v>57</v>
      </c>
      <c r="G86" s="112" t="s">
        <v>137</v>
      </c>
      <c r="H86" s="112" t="s">
        <v>138</v>
      </c>
      <c r="I86" s="112" t="s">
        <v>139</v>
      </c>
      <c r="J86" s="112" t="s">
        <v>113</v>
      </c>
      <c r="K86" s="113" t="s">
        <v>140</v>
      </c>
      <c r="L86" s="110"/>
      <c r="M86" s="56" t="s">
        <v>19</v>
      </c>
      <c r="N86" s="57" t="s">
        <v>45</v>
      </c>
      <c r="O86" s="57" t="s">
        <v>141</v>
      </c>
      <c r="P86" s="57" t="s">
        <v>142</v>
      </c>
      <c r="Q86" s="57" t="s">
        <v>143</v>
      </c>
      <c r="R86" s="57" t="s">
        <v>144</v>
      </c>
      <c r="S86" s="57" t="s">
        <v>145</v>
      </c>
      <c r="T86" s="57" t="s">
        <v>146</v>
      </c>
      <c r="U86" s="328" t="s">
        <v>1557</v>
      </c>
    </row>
    <row r="87" spans="2:65" s="1" customFormat="1" ht="22.9" customHeight="1" x14ac:dyDescent="0.25">
      <c r="B87" s="33"/>
      <c r="C87" s="61" t="s">
        <v>148</v>
      </c>
      <c r="J87" s="114">
        <f>BK87</f>
        <v>0</v>
      </c>
      <c r="L87" s="33"/>
      <c r="M87" s="59"/>
      <c r="N87" s="51"/>
      <c r="O87" s="51"/>
      <c r="P87" s="115">
        <f>P88+P95</f>
        <v>0</v>
      </c>
      <c r="Q87" s="51"/>
      <c r="R87" s="115">
        <f>R88+R95</f>
        <v>0</v>
      </c>
      <c r="S87" s="51"/>
      <c r="T87" s="115">
        <f>T88+T95</f>
        <v>0</v>
      </c>
      <c r="U87" s="329">
        <f>SUM(V87:V664)</f>
        <v>0</v>
      </c>
      <c r="AT87" s="18" t="s">
        <v>74</v>
      </c>
      <c r="AU87" s="18" t="s">
        <v>114</v>
      </c>
      <c r="BK87" s="116">
        <f>BK88+BK95</f>
        <v>0</v>
      </c>
    </row>
    <row r="88" spans="2:65" s="11" customFormat="1" ht="25.9" customHeight="1" x14ac:dyDescent="0.2">
      <c r="B88" s="117"/>
      <c r="D88" s="118" t="s">
        <v>74</v>
      </c>
      <c r="E88" s="119" t="s">
        <v>1134</v>
      </c>
      <c r="F88" s="119" t="s">
        <v>1234</v>
      </c>
      <c r="I88" s="120"/>
      <c r="J88" s="121">
        <f>BK88</f>
        <v>0</v>
      </c>
      <c r="L88" s="117"/>
      <c r="M88" s="122"/>
      <c r="P88" s="123">
        <f>SUM(P89:P94)</f>
        <v>0</v>
      </c>
      <c r="R88" s="123">
        <f>SUM(R89:R94)</f>
        <v>0</v>
      </c>
      <c r="T88" s="123">
        <f>SUM(T89:T94)</f>
        <v>0</v>
      </c>
      <c r="U88" s="330"/>
      <c r="V88" s="1" t="str">
        <f t="shared" ref="V88:V96" si="0">IF(U88="investice",J88,"")</f>
        <v/>
      </c>
      <c r="AR88" s="118" t="s">
        <v>82</v>
      </c>
      <c r="AT88" s="125" t="s">
        <v>74</v>
      </c>
      <c r="AU88" s="125" t="s">
        <v>75</v>
      </c>
      <c r="AY88" s="118" t="s">
        <v>151</v>
      </c>
      <c r="BK88" s="126">
        <f>SUM(BK89:BK94)</f>
        <v>0</v>
      </c>
    </row>
    <row r="89" spans="2:65" s="1" customFormat="1" ht="16.5" customHeight="1" x14ac:dyDescent="0.2">
      <c r="B89" s="33"/>
      <c r="C89" s="129" t="s">
        <v>82</v>
      </c>
      <c r="D89" s="129" t="s">
        <v>154</v>
      </c>
      <c r="E89" s="130" t="s">
        <v>1235</v>
      </c>
      <c r="F89" s="131" t="s">
        <v>1236</v>
      </c>
      <c r="G89" s="132" t="s">
        <v>1138</v>
      </c>
      <c r="H89" s="133">
        <v>1</v>
      </c>
      <c r="I89" s="134"/>
      <c r="J89" s="135">
        <f>ROUND(I89*H89,2)</f>
        <v>0</v>
      </c>
      <c r="K89" s="131" t="s">
        <v>19</v>
      </c>
      <c r="L89" s="33"/>
      <c r="M89" s="136" t="s">
        <v>19</v>
      </c>
      <c r="N89" s="137" t="s">
        <v>47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8">
        <f>S89*H89</f>
        <v>0</v>
      </c>
      <c r="U89" s="331" t="s">
        <v>439</v>
      </c>
      <c r="V89" s="1">
        <f t="shared" si="0"/>
        <v>0</v>
      </c>
      <c r="AR89" s="140" t="s">
        <v>159</v>
      </c>
      <c r="AT89" s="140" t="s">
        <v>154</v>
      </c>
      <c r="AU89" s="140" t="s">
        <v>82</v>
      </c>
      <c r="AY89" s="18" t="s">
        <v>151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8" t="s">
        <v>88</v>
      </c>
      <c r="BK89" s="141">
        <f>ROUND(I89*H89,2)</f>
        <v>0</v>
      </c>
      <c r="BL89" s="18" t="s">
        <v>159</v>
      </c>
      <c r="BM89" s="140" t="s">
        <v>88</v>
      </c>
    </row>
    <row r="90" spans="2:65" s="1" customFormat="1" ht="19.5" x14ac:dyDescent="0.2">
      <c r="B90" s="33"/>
      <c r="D90" s="147" t="s">
        <v>218</v>
      </c>
      <c r="F90" s="164" t="s">
        <v>1237</v>
      </c>
      <c r="I90" s="144"/>
      <c r="L90" s="33"/>
      <c r="M90" s="145"/>
      <c r="U90" s="332"/>
      <c r="V90" s="1" t="str">
        <f t="shared" si="0"/>
        <v/>
      </c>
      <c r="AT90" s="18" t="s">
        <v>218</v>
      </c>
      <c r="AU90" s="18" t="s">
        <v>82</v>
      </c>
    </row>
    <row r="91" spans="2:65" s="1" customFormat="1" ht="16.5" customHeight="1" x14ac:dyDescent="0.2">
      <c r="B91" s="33"/>
      <c r="C91" s="129" t="s">
        <v>88</v>
      </c>
      <c r="D91" s="129" t="s">
        <v>154</v>
      </c>
      <c r="E91" s="130" t="s">
        <v>1238</v>
      </c>
      <c r="F91" s="131" t="s">
        <v>1239</v>
      </c>
      <c r="G91" s="132" t="s">
        <v>1138</v>
      </c>
      <c r="H91" s="133">
        <v>3</v>
      </c>
      <c r="I91" s="134"/>
      <c r="J91" s="135">
        <f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331" t="s">
        <v>439</v>
      </c>
      <c r="V91" s="1">
        <f t="shared" si="0"/>
        <v>0</v>
      </c>
      <c r="AR91" s="140" t="s">
        <v>159</v>
      </c>
      <c r="AT91" s="140" t="s">
        <v>154</v>
      </c>
      <c r="AU91" s="140" t="s">
        <v>82</v>
      </c>
      <c r="AY91" s="18" t="s">
        <v>151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159</v>
      </c>
      <c r="BM91" s="140" t="s">
        <v>159</v>
      </c>
    </row>
    <row r="92" spans="2:65" s="1" customFormat="1" ht="19.5" x14ac:dyDescent="0.2">
      <c r="B92" s="33"/>
      <c r="D92" s="147" t="s">
        <v>218</v>
      </c>
      <c r="F92" s="164" t="s">
        <v>1237</v>
      </c>
      <c r="I92" s="144"/>
      <c r="L92" s="33"/>
      <c r="M92" s="145"/>
      <c r="U92" s="332"/>
      <c r="V92" s="1" t="str">
        <f t="shared" si="0"/>
        <v/>
      </c>
      <c r="AT92" s="18" t="s">
        <v>218</v>
      </c>
      <c r="AU92" s="18" t="s">
        <v>82</v>
      </c>
    </row>
    <row r="93" spans="2:65" s="1" customFormat="1" ht="21.75" customHeight="1" x14ac:dyDescent="0.2">
      <c r="B93" s="33"/>
      <c r="C93" s="129" t="s">
        <v>152</v>
      </c>
      <c r="D93" s="129" t="s">
        <v>154</v>
      </c>
      <c r="E93" s="130" t="s">
        <v>1240</v>
      </c>
      <c r="F93" s="131" t="s">
        <v>1241</v>
      </c>
      <c r="G93" s="132" t="s">
        <v>1138</v>
      </c>
      <c r="H93" s="133">
        <v>1</v>
      </c>
      <c r="I93" s="134"/>
      <c r="J93" s="135">
        <f>ROUND(I93*H93,2)</f>
        <v>0</v>
      </c>
      <c r="K93" s="131" t="s">
        <v>19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331" t="s">
        <v>439</v>
      </c>
      <c r="V93" s="1">
        <f t="shared" si="0"/>
        <v>0</v>
      </c>
      <c r="AR93" s="140" t="s">
        <v>159</v>
      </c>
      <c r="AT93" s="140" t="s">
        <v>154</v>
      </c>
      <c r="AU93" s="140" t="s">
        <v>82</v>
      </c>
      <c r="AY93" s="18" t="s">
        <v>151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159</v>
      </c>
      <c r="BM93" s="140" t="s">
        <v>187</v>
      </c>
    </row>
    <row r="94" spans="2:65" s="1" customFormat="1" ht="19.5" x14ac:dyDescent="0.2">
      <c r="B94" s="33"/>
      <c r="D94" s="147" t="s">
        <v>218</v>
      </c>
      <c r="F94" s="164" t="s">
        <v>1237</v>
      </c>
      <c r="I94" s="144"/>
      <c r="L94" s="33"/>
      <c r="M94" s="145"/>
      <c r="U94" s="332"/>
      <c r="V94" s="1" t="str">
        <f t="shared" si="0"/>
        <v/>
      </c>
      <c r="AT94" s="18" t="s">
        <v>218</v>
      </c>
      <c r="AU94" s="18" t="s">
        <v>82</v>
      </c>
    </row>
    <row r="95" spans="2:65" s="11" customFormat="1" ht="25.9" customHeight="1" x14ac:dyDescent="0.2">
      <c r="B95" s="117"/>
      <c r="D95" s="118" t="s">
        <v>74</v>
      </c>
      <c r="E95" s="119" t="s">
        <v>1158</v>
      </c>
      <c r="F95" s="119" t="s">
        <v>1242</v>
      </c>
      <c r="I95" s="120"/>
      <c r="J95" s="121">
        <f>BK95</f>
        <v>0</v>
      </c>
      <c r="L95" s="117"/>
      <c r="M95" s="122"/>
      <c r="P95" s="123">
        <f>P96</f>
        <v>0</v>
      </c>
      <c r="R95" s="123">
        <f>R96</f>
        <v>0</v>
      </c>
      <c r="T95" s="123">
        <f>T96</f>
        <v>0</v>
      </c>
      <c r="U95" s="330"/>
      <c r="V95" s="1" t="str">
        <f t="shared" si="0"/>
        <v/>
      </c>
      <c r="AR95" s="118" t="s">
        <v>82</v>
      </c>
      <c r="AT95" s="125" t="s">
        <v>74</v>
      </c>
      <c r="AU95" s="125" t="s">
        <v>75</v>
      </c>
      <c r="AY95" s="118" t="s">
        <v>151</v>
      </c>
      <c r="BK95" s="126">
        <f>BK96</f>
        <v>0</v>
      </c>
    </row>
    <row r="96" spans="2:65" s="1" customFormat="1" ht="16.5" customHeight="1" x14ac:dyDescent="0.2">
      <c r="B96" s="33"/>
      <c r="C96" s="129" t="s">
        <v>159</v>
      </c>
      <c r="D96" s="129" t="s">
        <v>154</v>
      </c>
      <c r="E96" s="130" t="s">
        <v>1243</v>
      </c>
      <c r="F96" s="131" t="s">
        <v>1244</v>
      </c>
      <c r="G96" s="132" t="s">
        <v>19</v>
      </c>
      <c r="H96" s="133">
        <v>0</v>
      </c>
      <c r="I96" s="134"/>
      <c r="J96" s="135">
        <f>ROUND(I96*H96,2)</f>
        <v>0</v>
      </c>
      <c r="K96" s="131" t="s">
        <v>19</v>
      </c>
      <c r="L96" s="33"/>
      <c r="M96" s="184" t="s">
        <v>19</v>
      </c>
      <c r="N96" s="185" t="s">
        <v>47</v>
      </c>
      <c r="O96" s="186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7">
        <f>S96*H96</f>
        <v>0</v>
      </c>
      <c r="U96" s="338" t="s">
        <v>19</v>
      </c>
      <c r="V96" s="1" t="str">
        <f t="shared" si="0"/>
        <v/>
      </c>
      <c r="AR96" s="140" t="s">
        <v>159</v>
      </c>
      <c r="AT96" s="140" t="s">
        <v>154</v>
      </c>
      <c r="AU96" s="140" t="s">
        <v>82</v>
      </c>
      <c r="AY96" s="18" t="s">
        <v>151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159</v>
      </c>
      <c r="BM96" s="140" t="s">
        <v>203</v>
      </c>
    </row>
    <row r="97" spans="2:12" s="1" customFormat="1" ht="6.95" customHeight="1" x14ac:dyDescent="0.2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33"/>
    </row>
  </sheetData>
  <sheetProtection algorithmName="SHA-512" hashValue="IcAEangoVxRK2AdyQ7WyQXLfiIs2omrhIsI93yT79cp75yYbOoNVtuYu6Ngn+v5XC8uD9/qLbbBHGKydB3GxMw==" saltValue="cr4OT3DGFNyfOVgwAv2fLA==" spinCount="100000" sheet="1" objects="1" scenarios="1" formatColumns="0" formatRows="0" autoFilter="0"/>
  <autoFilter ref="C86:K96" xr:uid="{00000000-0009-0000-0000-000004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5"/>
  <sheetViews>
    <sheetView showGridLines="0" workbookViewId="0">
      <selection activeCell="W100" sqref="W100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Staropramenná 669/27, 15000 Praha 5, b.j.č. 12(9)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1245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ROUND((SUM(BE86:BE124)),  2)</f>
        <v>0</v>
      </c>
      <c r="I35" s="92">
        <v>0.21</v>
      </c>
      <c r="J35" s="82">
        <f>ROUND(((SUM(BE86:BE124))*I35),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ROUND((SUM(BF86:BF124)),  2)</f>
        <v>0</v>
      </c>
      <c r="I36" s="92">
        <v>0.12</v>
      </c>
      <c r="J36" s="82">
        <f>ROUND(((SUM(BF86:BF124))*I36),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ROUND((SUM(BG86:BG124)),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ROUND((SUM(BH86:BH124)),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ROUND((SUM(BI86:BI124)),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Staropramenná 669/27, 15000 Praha 5, b.j.č. 12(9)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EL - Elektroinstalace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Staropramenná 669/27,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1245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135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6" t="str">
        <f>E7</f>
        <v>Rekonstrukce bytových jednotek MČ Staropramenná 669/27, 15000 Praha 5, b.j.č. 12(9) - revize 3</v>
      </c>
      <c r="F74" s="317"/>
      <c r="G74" s="317"/>
      <c r="H74" s="317"/>
      <c r="L74" s="33"/>
    </row>
    <row r="75" spans="2:12" ht="12" customHeight="1" x14ac:dyDescent="0.2">
      <c r="B75" s="21"/>
      <c r="C75" s="28" t="s">
        <v>107</v>
      </c>
      <c r="L75" s="21"/>
    </row>
    <row r="76" spans="2:12" s="1" customFormat="1" ht="16.5" customHeight="1" x14ac:dyDescent="0.2">
      <c r="B76" s="33"/>
      <c r="E76" s="316" t="s">
        <v>108</v>
      </c>
      <c r="F76" s="318"/>
      <c r="G76" s="318"/>
      <c r="H76" s="318"/>
      <c r="L76" s="33"/>
    </row>
    <row r="77" spans="2:12" s="1" customFormat="1" ht="12" customHeight="1" x14ac:dyDescent="0.2">
      <c r="B77" s="33"/>
      <c r="C77" s="28" t="s">
        <v>109</v>
      </c>
      <c r="L77" s="33"/>
    </row>
    <row r="78" spans="2:12" s="1" customFormat="1" ht="16.5" customHeight="1" x14ac:dyDescent="0.2">
      <c r="B78" s="33"/>
      <c r="E78" s="275" t="str">
        <f>E11</f>
        <v>EL - Elektroinstalace</v>
      </c>
      <c r="F78" s="318"/>
      <c r="G78" s="318"/>
      <c r="H78" s="318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Staropramenná 669/27, 15000 Praha 5</v>
      </c>
      <c r="I80" s="28" t="s">
        <v>23</v>
      </c>
      <c r="J80" s="50" t="str">
        <f>IF(J14="","",J14)</f>
        <v>25. 4. 2024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136</v>
      </c>
      <c r="D85" s="112" t="s">
        <v>60</v>
      </c>
      <c r="E85" s="112" t="s">
        <v>56</v>
      </c>
      <c r="F85" s="112" t="s">
        <v>57</v>
      </c>
      <c r="G85" s="112" t="s">
        <v>137</v>
      </c>
      <c r="H85" s="112" t="s">
        <v>138</v>
      </c>
      <c r="I85" s="112" t="s">
        <v>139</v>
      </c>
      <c r="J85" s="112" t="s">
        <v>113</v>
      </c>
      <c r="K85" s="113" t="s">
        <v>140</v>
      </c>
      <c r="L85" s="110"/>
      <c r="M85" s="56" t="s">
        <v>19</v>
      </c>
      <c r="N85" s="57" t="s">
        <v>45</v>
      </c>
      <c r="O85" s="57" t="s">
        <v>141</v>
      </c>
      <c r="P85" s="57" t="s">
        <v>142</v>
      </c>
      <c r="Q85" s="57" t="s">
        <v>143</v>
      </c>
      <c r="R85" s="57" t="s">
        <v>144</v>
      </c>
      <c r="S85" s="57" t="s">
        <v>145</v>
      </c>
      <c r="T85" s="57" t="s">
        <v>146</v>
      </c>
      <c r="U85" s="328" t="s">
        <v>1557</v>
      </c>
    </row>
    <row r="86" spans="2:65" s="1" customFormat="1" ht="22.9" customHeight="1" x14ac:dyDescent="0.25">
      <c r="B86" s="33"/>
      <c r="C86" s="61" t="s">
        <v>148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9">
        <f>SUM(V86:V663)</f>
        <v>0</v>
      </c>
      <c r="AT86" s="18" t="s">
        <v>74</v>
      </c>
      <c r="AU86" s="18" t="s">
        <v>114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99</v>
      </c>
      <c r="F87" s="119" t="s">
        <v>100</v>
      </c>
      <c r="I87" s="120"/>
      <c r="J87" s="121">
        <f>BK87</f>
        <v>0</v>
      </c>
      <c r="L87" s="117"/>
      <c r="M87" s="122"/>
      <c r="P87" s="123">
        <f>SUM(P88:P124)</f>
        <v>0</v>
      </c>
      <c r="R87" s="123">
        <f>SUM(R88:R124)</f>
        <v>0</v>
      </c>
      <c r="T87" s="123">
        <f>SUM(T88:T124)</f>
        <v>0</v>
      </c>
      <c r="U87" s="330"/>
      <c r="V87" s="1" t="str">
        <f t="shared" ref="V87:V124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151</v>
      </c>
      <c r="BK87" s="126">
        <f>SUM(BK88:BK124)</f>
        <v>0</v>
      </c>
    </row>
    <row r="88" spans="2:65" s="1" customFormat="1" ht="16.5" customHeight="1" x14ac:dyDescent="0.2">
      <c r="B88" s="33"/>
      <c r="C88" s="129" t="s">
        <v>82</v>
      </c>
      <c r="D88" s="129" t="s">
        <v>154</v>
      </c>
      <c r="E88" s="130" t="s">
        <v>1246</v>
      </c>
      <c r="F88" s="131" t="s">
        <v>1247</v>
      </c>
      <c r="G88" s="132" t="s">
        <v>1138</v>
      </c>
      <c r="H88" s="133">
        <v>5</v>
      </c>
      <c r="I88" s="134"/>
      <c r="J88" s="135">
        <f t="shared" ref="J88:J124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24" si="2">O88*H88</f>
        <v>0</v>
      </c>
      <c r="Q88" s="138">
        <v>0</v>
      </c>
      <c r="R88" s="138">
        <f t="shared" ref="R88:R124" si="3">Q88*H88</f>
        <v>0</v>
      </c>
      <c r="S88" s="138">
        <v>0</v>
      </c>
      <c r="T88" s="138">
        <f t="shared" ref="T88:T124" si="4">S88*H88</f>
        <v>0</v>
      </c>
      <c r="U88" s="331" t="s">
        <v>19</v>
      </c>
      <c r="V88" s="1" t="str">
        <f t="shared" si="0"/>
        <v/>
      </c>
      <c r="AR88" s="140" t="s">
        <v>159</v>
      </c>
      <c r="AT88" s="140" t="s">
        <v>154</v>
      </c>
      <c r="AU88" s="140" t="s">
        <v>82</v>
      </c>
      <c r="AY88" s="18" t="s">
        <v>151</v>
      </c>
      <c r="BE88" s="141">
        <f t="shared" ref="BE88:BE124" si="5">IF(N88="základní",J88,0)</f>
        <v>0</v>
      </c>
      <c r="BF88" s="141">
        <f t="shared" ref="BF88:BF124" si="6">IF(N88="snížená",J88,0)</f>
        <v>0</v>
      </c>
      <c r="BG88" s="141">
        <f t="shared" ref="BG88:BG124" si="7">IF(N88="zákl. přenesená",J88,0)</f>
        <v>0</v>
      </c>
      <c r="BH88" s="141">
        <f t="shared" ref="BH88:BH124" si="8">IF(N88="sníž. přenesená",J88,0)</f>
        <v>0</v>
      </c>
      <c r="BI88" s="141">
        <f t="shared" ref="BI88:BI124" si="9">IF(N88="nulová",J88,0)</f>
        <v>0</v>
      </c>
      <c r="BJ88" s="18" t="s">
        <v>88</v>
      </c>
      <c r="BK88" s="141">
        <f t="shared" ref="BK88:BK124" si="10">ROUND(I88*H88,2)</f>
        <v>0</v>
      </c>
      <c r="BL88" s="18" t="s">
        <v>159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154</v>
      </c>
      <c r="E89" s="130" t="s">
        <v>1248</v>
      </c>
      <c r="F89" s="131" t="s">
        <v>1249</v>
      </c>
      <c r="G89" s="132" t="s">
        <v>1138</v>
      </c>
      <c r="H89" s="133">
        <v>2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31" t="s">
        <v>19</v>
      </c>
      <c r="V89" s="1" t="str">
        <f t="shared" si="0"/>
        <v/>
      </c>
      <c r="AR89" s="140" t="s">
        <v>159</v>
      </c>
      <c r="AT89" s="140" t="s">
        <v>154</v>
      </c>
      <c r="AU89" s="140" t="s">
        <v>82</v>
      </c>
      <c r="AY89" s="18" t="s">
        <v>151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159</v>
      </c>
      <c r="BM89" s="140" t="s">
        <v>159</v>
      </c>
    </row>
    <row r="90" spans="2:65" s="1" customFormat="1" ht="16.5" customHeight="1" x14ac:dyDescent="0.2">
      <c r="B90" s="33"/>
      <c r="C90" s="129" t="s">
        <v>152</v>
      </c>
      <c r="D90" s="129" t="s">
        <v>154</v>
      </c>
      <c r="E90" s="130" t="s">
        <v>1250</v>
      </c>
      <c r="F90" s="131" t="s">
        <v>1251</v>
      </c>
      <c r="G90" s="132" t="s">
        <v>1138</v>
      </c>
      <c r="H90" s="133">
        <v>5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31" t="s">
        <v>19</v>
      </c>
      <c r="V90" s="1" t="str">
        <f t="shared" si="0"/>
        <v/>
      </c>
      <c r="AR90" s="140" t="s">
        <v>159</v>
      </c>
      <c r="AT90" s="140" t="s">
        <v>154</v>
      </c>
      <c r="AU90" s="140" t="s">
        <v>82</v>
      </c>
      <c r="AY90" s="18" t="s">
        <v>151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159</v>
      </c>
      <c r="BM90" s="140" t="s">
        <v>187</v>
      </c>
    </row>
    <row r="91" spans="2:65" s="1" customFormat="1" ht="16.5" customHeight="1" x14ac:dyDescent="0.2">
      <c r="B91" s="33"/>
      <c r="C91" s="129" t="s">
        <v>159</v>
      </c>
      <c r="D91" s="129" t="s">
        <v>154</v>
      </c>
      <c r="E91" s="130" t="s">
        <v>1252</v>
      </c>
      <c r="F91" s="131" t="s">
        <v>1253</v>
      </c>
      <c r="G91" s="132" t="s">
        <v>1138</v>
      </c>
      <c r="H91" s="133">
        <v>1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31" t="s">
        <v>19</v>
      </c>
      <c r="V91" s="1" t="str">
        <f t="shared" si="0"/>
        <v/>
      </c>
      <c r="AR91" s="140" t="s">
        <v>159</v>
      </c>
      <c r="AT91" s="140" t="s">
        <v>154</v>
      </c>
      <c r="AU91" s="140" t="s">
        <v>82</v>
      </c>
      <c r="AY91" s="18" t="s">
        <v>151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159</v>
      </c>
      <c r="BM91" s="140" t="s">
        <v>203</v>
      </c>
    </row>
    <row r="92" spans="2:65" s="1" customFormat="1" ht="16.5" customHeight="1" x14ac:dyDescent="0.2">
      <c r="B92" s="33"/>
      <c r="C92" s="129" t="s">
        <v>182</v>
      </c>
      <c r="D92" s="129" t="s">
        <v>154</v>
      </c>
      <c r="E92" s="130" t="s">
        <v>1254</v>
      </c>
      <c r="F92" s="131" t="s">
        <v>1255</v>
      </c>
      <c r="G92" s="132" t="s">
        <v>1138</v>
      </c>
      <c r="H92" s="133">
        <v>4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19</v>
      </c>
      <c r="V92" s="1" t="str">
        <f t="shared" si="0"/>
        <v/>
      </c>
      <c r="AR92" s="140" t="s">
        <v>159</v>
      </c>
      <c r="AT92" s="140" t="s">
        <v>154</v>
      </c>
      <c r="AU92" s="140" t="s">
        <v>82</v>
      </c>
      <c r="AY92" s="18" t="s">
        <v>151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159</v>
      </c>
      <c r="BM92" s="140" t="s">
        <v>213</v>
      </c>
    </row>
    <row r="93" spans="2:65" s="1" customFormat="1" ht="16.5" customHeight="1" x14ac:dyDescent="0.2">
      <c r="B93" s="33"/>
      <c r="C93" s="129" t="s">
        <v>187</v>
      </c>
      <c r="D93" s="129" t="s">
        <v>154</v>
      </c>
      <c r="E93" s="130" t="s">
        <v>1256</v>
      </c>
      <c r="F93" s="131" t="s">
        <v>1257</v>
      </c>
      <c r="G93" s="132" t="s">
        <v>1138</v>
      </c>
      <c r="H93" s="133">
        <v>4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19</v>
      </c>
      <c r="V93" s="1" t="str">
        <f t="shared" si="0"/>
        <v/>
      </c>
      <c r="AR93" s="140" t="s">
        <v>159</v>
      </c>
      <c r="AT93" s="140" t="s">
        <v>154</v>
      </c>
      <c r="AU93" s="140" t="s">
        <v>82</v>
      </c>
      <c r="AY93" s="18" t="s">
        <v>151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159</v>
      </c>
      <c r="BM93" s="140" t="s">
        <v>8</v>
      </c>
    </row>
    <row r="94" spans="2:65" s="1" customFormat="1" ht="16.5" customHeight="1" x14ac:dyDescent="0.2">
      <c r="B94" s="33"/>
      <c r="C94" s="129" t="s">
        <v>193</v>
      </c>
      <c r="D94" s="129" t="s">
        <v>154</v>
      </c>
      <c r="E94" s="130" t="s">
        <v>1258</v>
      </c>
      <c r="F94" s="131" t="s">
        <v>1259</v>
      </c>
      <c r="G94" s="132" t="s">
        <v>1138</v>
      </c>
      <c r="H94" s="133">
        <v>2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19</v>
      </c>
      <c r="V94" s="1" t="str">
        <f t="shared" si="0"/>
        <v/>
      </c>
      <c r="AR94" s="140" t="s">
        <v>159</v>
      </c>
      <c r="AT94" s="140" t="s">
        <v>154</v>
      </c>
      <c r="AU94" s="140" t="s">
        <v>82</v>
      </c>
      <c r="AY94" s="18" t="s">
        <v>151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159</v>
      </c>
      <c r="BM94" s="140" t="s">
        <v>240</v>
      </c>
    </row>
    <row r="95" spans="2:65" s="1" customFormat="1" ht="16.5" customHeight="1" x14ac:dyDescent="0.2">
      <c r="B95" s="33"/>
      <c r="C95" s="129" t="s">
        <v>203</v>
      </c>
      <c r="D95" s="129" t="s">
        <v>154</v>
      </c>
      <c r="E95" s="130" t="s">
        <v>1260</v>
      </c>
      <c r="F95" s="131" t="s">
        <v>1261</v>
      </c>
      <c r="G95" s="132" t="s">
        <v>1138</v>
      </c>
      <c r="H95" s="133">
        <v>4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19</v>
      </c>
      <c r="V95" s="1" t="str">
        <f t="shared" si="0"/>
        <v/>
      </c>
      <c r="AR95" s="140" t="s">
        <v>159</v>
      </c>
      <c r="AT95" s="140" t="s">
        <v>154</v>
      </c>
      <c r="AU95" s="140" t="s">
        <v>82</v>
      </c>
      <c r="AY95" s="18" t="s">
        <v>151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159</v>
      </c>
      <c r="BM95" s="140" t="s">
        <v>254</v>
      </c>
    </row>
    <row r="96" spans="2:65" s="1" customFormat="1" ht="16.5" customHeight="1" x14ac:dyDescent="0.2">
      <c r="B96" s="33"/>
      <c r="C96" s="129" t="s">
        <v>208</v>
      </c>
      <c r="D96" s="129" t="s">
        <v>154</v>
      </c>
      <c r="E96" s="130" t="s">
        <v>1262</v>
      </c>
      <c r="F96" s="131" t="s">
        <v>1263</v>
      </c>
      <c r="G96" s="132" t="s">
        <v>1138</v>
      </c>
      <c r="H96" s="133">
        <v>5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19</v>
      </c>
      <c r="V96" s="1" t="str">
        <f t="shared" si="0"/>
        <v/>
      </c>
      <c r="AR96" s="140" t="s">
        <v>159</v>
      </c>
      <c r="AT96" s="140" t="s">
        <v>154</v>
      </c>
      <c r="AU96" s="140" t="s">
        <v>82</v>
      </c>
      <c r="AY96" s="18" t="s">
        <v>151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159</v>
      </c>
      <c r="BM96" s="140" t="s">
        <v>269</v>
      </c>
    </row>
    <row r="97" spans="2:65" s="1" customFormat="1" ht="16.5" customHeight="1" x14ac:dyDescent="0.2">
      <c r="B97" s="33"/>
      <c r="C97" s="129" t="s">
        <v>213</v>
      </c>
      <c r="D97" s="129" t="s">
        <v>154</v>
      </c>
      <c r="E97" s="130" t="s">
        <v>1264</v>
      </c>
      <c r="F97" s="131" t="s">
        <v>1265</v>
      </c>
      <c r="G97" s="132" t="s">
        <v>1138</v>
      </c>
      <c r="H97" s="133">
        <v>12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19</v>
      </c>
      <c r="V97" s="1" t="str">
        <f t="shared" si="0"/>
        <v/>
      </c>
      <c r="AR97" s="140" t="s">
        <v>159</v>
      </c>
      <c r="AT97" s="140" t="s">
        <v>154</v>
      </c>
      <c r="AU97" s="140" t="s">
        <v>82</v>
      </c>
      <c r="AY97" s="18" t="s">
        <v>151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159</v>
      </c>
      <c r="BM97" s="140" t="s">
        <v>287</v>
      </c>
    </row>
    <row r="98" spans="2:65" s="1" customFormat="1" ht="16.5" customHeight="1" x14ac:dyDescent="0.2">
      <c r="B98" s="33"/>
      <c r="C98" s="129" t="s">
        <v>221</v>
      </c>
      <c r="D98" s="129" t="s">
        <v>154</v>
      </c>
      <c r="E98" s="130" t="s">
        <v>1266</v>
      </c>
      <c r="F98" s="131" t="s">
        <v>1267</v>
      </c>
      <c r="G98" s="132" t="s">
        <v>1138</v>
      </c>
      <c r="H98" s="133">
        <v>2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19</v>
      </c>
      <c r="V98" s="1" t="str">
        <f t="shared" si="0"/>
        <v/>
      </c>
      <c r="AR98" s="140" t="s">
        <v>159</v>
      </c>
      <c r="AT98" s="140" t="s">
        <v>154</v>
      </c>
      <c r="AU98" s="140" t="s">
        <v>82</v>
      </c>
      <c r="AY98" s="18" t="s">
        <v>151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159</v>
      </c>
      <c r="BM98" s="140" t="s">
        <v>303</v>
      </c>
    </row>
    <row r="99" spans="2:65" s="1" customFormat="1" ht="16.5" customHeight="1" x14ac:dyDescent="0.2">
      <c r="B99" s="33"/>
      <c r="C99" s="129" t="s">
        <v>8</v>
      </c>
      <c r="D99" s="129" t="s">
        <v>154</v>
      </c>
      <c r="E99" s="130" t="s">
        <v>1268</v>
      </c>
      <c r="F99" s="131" t="s">
        <v>1269</v>
      </c>
      <c r="G99" s="132" t="s">
        <v>1138</v>
      </c>
      <c r="H99" s="133">
        <v>2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19</v>
      </c>
      <c r="V99" s="1" t="str">
        <f t="shared" si="0"/>
        <v/>
      </c>
      <c r="AR99" s="140" t="s">
        <v>159</v>
      </c>
      <c r="AT99" s="140" t="s">
        <v>154</v>
      </c>
      <c r="AU99" s="140" t="s">
        <v>82</v>
      </c>
      <c r="AY99" s="18" t="s">
        <v>151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159</v>
      </c>
      <c r="BM99" s="140" t="s">
        <v>326</v>
      </c>
    </row>
    <row r="100" spans="2:65" s="1" customFormat="1" ht="16.5" customHeight="1" x14ac:dyDescent="0.2">
      <c r="B100" s="33"/>
      <c r="C100" s="129" t="s">
        <v>233</v>
      </c>
      <c r="D100" s="129" t="s">
        <v>154</v>
      </c>
      <c r="E100" s="130" t="s">
        <v>1270</v>
      </c>
      <c r="F100" s="131" t="s">
        <v>1271</v>
      </c>
      <c r="G100" s="132" t="s">
        <v>1138</v>
      </c>
      <c r="H100" s="133">
        <v>48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31" t="s">
        <v>19</v>
      </c>
      <c r="V100" s="1" t="str">
        <f t="shared" si="0"/>
        <v/>
      </c>
      <c r="AR100" s="140" t="s">
        <v>159</v>
      </c>
      <c r="AT100" s="140" t="s">
        <v>154</v>
      </c>
      <c r="AU100" s="140" t="s">
        <v>82</v>
      </c>
      <c r="AY100" s="18" t="s">
        <v>151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159</v>
      </c>
      <c r="BM100" s="140" t="s">
        <v>335</v>
      </c>
    </row>
    <row r="101" spans="2:65" s="1" customFormat="1" ht="16.5" customHeight="1" x14ac:dyDescent="0.2">
      <c r="B101" s="33"/>
      <c r="C101" s="129" t="s">
        <v>240</v>
      </c>
      <c r="D101" s="129" t="s">
        <v>154</v>
      </c>
      <c r="E101" s="130" t="s">
        <v>1272</v>
      </c>
      <c r="F101" s="131" t="s">
        <v>1273</v>
      </c>
      <c r="G101" s="132" t="s">
        <v>1138</v>
      </c>
      <c r="H101" s="133">
        <v>4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31" t="s">
        <v>19</v>
      </c>
      <c r="V101" s="1" t="str">
        <f t="shared" si="0"/>
        <v/>
      </c>
      <c r="AR101" s="140" t="s">
        <v>159</v>
      </c>
      <c r="AT101" s="140" t="s">
        <v>154</v>
      </c>
      <c r="AU101" s="140" t="s">
        <v>82</v>
      </c>
      <c r="AY101" s="18" t="s">
        <v>151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159</v>
      </c>
      <c r="BM101" s="140" t="s">
        <v>349</v>
      </c>
    </row>
    <row r="102" spans="2:65" s="1" customFormat="1" ht="16.5" customHeight="1" x14ac:dyDescent="0.2">
      <c r="B102" s="33"/>
      <c r="C102" s="129" t="s">
        <v>247</v>
      </c>
      <c r="D102" s="129" t="s">
        <v>154</v>
      </c>
      <c r="E102" s="130" t="s">
        <v>1274</v>
      </c>
      <c r="F102" s="131" t="s">
        <v>1275</v>
      </c>
      <c r="G102" s="132" t="s">
        <v>1138</v>
      </c>
      <c r="H102" s="133">
        <v>7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31" t="s">
        <v>19</v>
      </c>
      <c r="V102" s="1" t="str">
        <f t="shared" si="0"/>
        <v/>
      </c>
      <c r="AR102" s="140" t="s">
        <v>159</v>
      </c>
      <c r="AT102" s="140" t="s">
        <v>154</v>
      </c>
      <c r="AU102" s="140" t="s">
        <v>82</v>
      </c>
      <c r="AY102" s="18" t="s">
        <v>151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159</v>
      </c>
      <c r="BM102" s="140" t="s">
        <v>363</v>
      </c>
    </row>
    <row r="103" spans="2:65" s="1" customFormat="1" ht="16.5" customHeight="1" x14ac:dyDescent="0.2">
      <c r="B103" s="33"/>
      <c r="C103" s="129" t="s">
        <v>254</v>
      </c>
      <c r="D103" s="129" t="s">
        <v>154</v>
      </c>
      <c r="E103" s="130" t="s">
        <v>1276</v>
      </c>
      <c r="F103" s="131" t="s">
        <v>1277</v>
      </c>
      <c r="G103" s="132" t="s">
        <v>1138</v>
      </c>
      <c r="H103" s="133">
        <v>1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31" t="s">
        <v>19</v>
      </c>
      <c r="V103" s="1" t="str">
        <f t="shared" si="0"/>
        <v/>
      </c>
      <c r="AR103" s="140" t="s">
        <v>159</v>
      </c>
      <c r="AT103" s="140" t="s">
        <v>154</v>
      </c>
      <c r="AU103" s="140" t="s">
        <v>82</v>
      </c>
      <c r="AY103" s="18" t="s">
        <v>151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159</v>
      </c>
      <c r="BM103" s="140" t="s">
        <v>375</v>
      </c>
    </row>
    <row r="104" spans="2:65" s="1" customFormat="1" ht="16.5" customHeight="1" x14ac:dyDescent="0.2">
      <c r="B104" s="33"/>
      <c r="C104" s="129" t="s">
        <v>263</v>
      </c>
      <c r="D104" s="129" t="s">
        <v>154</v>
      </c>
      <c r="E104" s="130" t="s">
        <v>1278</v>
      </c>
      <c r="F104" s="131" t="s">
        <v>1279</v>
      </c>
      <c r="G104" s="132" t="s">
        <v>1138</v>
      </c>
      <c r="H104" s="133">
        <v>2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31" t="s">
        <v>439</v>
      </c>
      <c r="V104" s="1">
        <f t="shared" si="0"/>
        <v>0</v>
      </c>
      <c r="AR104" s="140" t="s">
        <v>159</v>
      </c>
      <c r="AT104" s="140" t="s">
        <v>154</v>
      </c>
      <c r="AU104" s="140" t="s">
        <v>82</v>
      </c>
      <c r="AY104" s="18" t="s">
        <v>151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159</v>
      </c>
      <c r="BM104" s="140" t="s">
        <v>391</v>
      </c>
    </row>
    <row r="105" spans="2:65" s="1" customFormat="1" ht="16.5" customHeight="1" x14ac:dyDescent="0.2">
      <c r="B105" s="33"/>
      <c r="C105" s="129" t="s">
        <v>269</v>
      </c>
      <c r="D105" s="129" t="s">
        <v>154</v>
      </c>
      <c r="E105" s="130" t="s">
        <v>1280</v>
      </c>
      <c r="F105" s="131" t="s">
        <v>1281</v>
      </c>
      <c r="G105" s="132" t="s">
        <v>318</v>
      </c>
      <c r="H105" s="133">
        <v>12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31" t="s">
        <v>19</v>
      </c>
      <c r="V105" s="1" t="str">
        <f t="shared" si="0"/>
        <v/>
      </c>
      <c r="AR105" s="140" t="s">
        <v>159</v>
      </c>
      <c r="AT105" s="140" t="s">
        <v>154</v>
      </c>
      <c r="AU105" s="140" t="s">
        <v>82</v>
      </c>
      <c r="AY105" s="18" t="s">
        <v>151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159</v>
      </c>
      <c r="BM105" s="140" t="s">
        <v>403</v>
      </c>
    </row>
    <row r="106" spans="2:65" s="1" customFormat="1" ht="16.5" customHeight="1" x14ac:dyDescent="0.2">
      <c r="B106" s="33"/>
      <c r="C106" s="129" t="s">
        <v>274</v>
      </c>
      <c r="D106" s="129" t="s">
        <v>154</v>
      </c>
      <c r="E106" s="130" t="s">
        <v>1282</v>
      </c>
      <c r="F106" s="131" t="s">
        <v>1283</v>
      </c>
      <c r="G106" s="132" t="s">
        <v>318</v>
      </c>
      <c r="H106" s="133">
        <v>250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331" t="s">
        <v>19</v>
      </c>
      <c r="V106" s="1" t="str">
        <f t="shared" si="0"/>
        <v/>
      </c>
      <c r="AR106" s="140" t="s">
        <v>159</v>
      </c>
      <c r="AT106" s="140" t="s">
        <v>154</v>
      </c>
      <c r="AU106" s="140" t="s">
        <v>82</v>
      </c>
      <c r="AY106" s="18" t="s">
        <v>151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159</v>
      </c>
      <c r="BM106" s="140" t="s">
        <v>417</v>
      </c>
    </row>
    <row r="107" spans="2:65" s="1" customFormat="1" ht="16.5" customHeight="1" x14ac:dyDescent="0.2">
      <c r="B107" s="33"/>
      <c r="C107" s="129" t="s">
        <v>287</v>
      </c>
      <c r="D107" s="129" t="s">
        <v>154</v>
      </c>
      <c r="E107" s="130" t="s">
        <v>1284</v>
      </c>
      <c r="F107" s="131" t="s">
        <v>1285</v>
      </c>
      <c r="G107" s="132" t="s">
        <v>318</v>
      </c>
      <c r="H107" s="133">
        <v>330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31" t="s">
        <v>19</v>
      </c>
      <c r="V107" s="1" t="str">
        <f t="shared" si="0"/>
        <v/>
      </c>
      <c r="AR107" s="140" t="s">
        <v>159</v>
      </c>
      <c r="AT107" s="140" t="s">
        <v>154</v>
      </c>
      <c r="AU107" s="140" t="s">
        <v>82</v>
      </c>
      <c r="AY107" s="18" t="s">
        <v>151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159</v>
      </c>
      <c r="BM107" s="140" t="s">
        <v>430</v>
      </c>
    </row>
    <row r="108" spans="2:65" s="1" customFormat="1" ht="16.5" customHeight="1" x14ac:dyDescent="0.2">
      <c r="B108" s="33"/>
      <c r="C108" s="129" t="s">
        <v>7</v>
      </c>
      <c r="D108" s="129" t="s">
        <v>154</v>
      </c>
      <c r="E108" s="130" t="s">
        <v>1286</v>
      </c>
      <c r="F108" s="131" t="s">
        <v>1287</v>
      </c>
      <c r="G108" s="132" t="s">
        <v>318</v>
      </c>
      <c r="H108" s="133">
        <v>70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31" t="s">
        <v>19</v>
      </c>
      <c r="V108" s="1" t="str">
        <f t="shared" si="0"/>
        <v/>
      </c>
      <c r="AR108" s="140" t="s">
        <v>159</v>
      </c>
      <c r="AT108" s="140" t="s">
        <v>154</v>
      </c>
      <c r="AU108" s="140" t="s">
        <v>82</v>
      </c>
      <c r="AY108" s="18" t="s">
        <v>151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159</v>
      </c>
      <c r="BM108" s="140" t="s">
        <v>443</v>
      </c>
    </row>
    <row r="109" spans="2:65" s="1" customFormat="1" ht="16.5" customHeight="1" x14ac:dyDescent="0.2">
      <c r="B109" s="33"/>
      <c r="C109" s="129" t="s">
        <v>303</v>
      </c>
      <c r="D109" s="129" t="s">
        <v>154</v>
      </c>
      <c r="E109" s="130" t="s">
        <v>1288</v>
      </c>
      <c r="F109" s="131" t="s">
        <v>1289</v>
      </c>
      <c r="G109" s="132" t="s">
        <v>318</v>
      </c>
      <c r="H109" s="133">
        <v>20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31" t="s">
        <v>19</v>
      </c>
      <c r="V109" s="1" t="str">
        <f t="shared" si="0"/>
        <v/>
      </c>
      <c r="AR109" s="140" t="s">
        <v>159</v>
      </c>
      <c r="AT109" s="140" t="s">
        <v>154</v>
      </c>
      <c r="AU109" s="140" t="s">
        <v>82</v>
      </c>
      <c r="AY109" s="18" t="s">
        <v>151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159</v>
      </c>
      <c r="BM109" s="140" t="s">
        <v>454</v>
      </c>
    </row>
    <row r="110" spans="2:65" s="1" customFormat="1" ht="16.5" customHeight="1" x14ac:dyDescent="0.2">
      <c r="B110" s="33"/>
      <c r="C110" s="129" t="s">
        <v>315</v>
      </c>
      <c r="D110" s="129" t="s">
        <v>154</v>
      </c>
      <c r="E110" s="130" t="s">
        <v>1290</v>
      </c>
      <c r="F110" s="131" t="s">
        <v>1291</v>
      </c>
      <c r="G110" s="132" t="s">
        <v>318</v>
      </c>
      <c r="H110" s="133">
        <v>35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31" t="s">
        <v>19</v>
      </c>
      <c r="V110" s="1" t="str">
        <f t="shared" si="0"/>
        <v/>
      </c>
      <c r="AR110" s="140" t="s">
        <v>159</v>
      </c>
      <c r="AT110" s="140" t="s">
        <v>154</v>
      </c>
      <c r="AU110" s="140" t="s">
        <v>82</v>
      </c>
      <c r="AY110" s="18" t="s">
        <v>151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159</v>
      </c>
      <c r="BM110" s="140" t="s">
        <v>1292</v>
      </c>
    </row>
    <row r="111" spans="2:65" s="1" customFormat="1" ht="16.5" customHeight="1" x14ac:dyDescent="0.2">
      <c r="B111" s="33"/>
      <c r="C111" s="129" t="s">
        <v>326</v>
      </c>
      <c r="D111" s="129" t="s">
        <v>154</v>
      </c>
      <c r="E111" s="130" t="s">
        <v>1293</v>
      </c>
      <c r="F111" s="131" t="s">
        <v>1294</v>
      </c>
      <c r="G111" s="132" t="s">
        <v>318</v>
      </c>
      <c r="H111" s="133">
        <v>35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31" t="s">
        <v>19</v>
      </c>
      <c r="V111" s="1" t="str">
        <f t="shared" si="0"/>
        <v/>
      </c>
      <c r="AR111" s="140" t="s">
        <v>159</v>
      </c>
      <c r="AT111" s="140" t="s">
        <v>154</v>
      </c>
      <c r="AU111" s="140" t="s">
        <v>82</v>
      </c>
      <c r="AY111" s="18" t="s">
        <v>151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159</v>
      </c>
      <c r="BM111" s="140" t="s">
        <v>1295</v>
      </c>
    </row>
    <row r="112" spans="2:65" s="1" customFormat="1" ht="16.5" customHeight="1" x14ac:dyDescent="0.2">
      <c r="B112" s="33"/>
      <c r="C112" s="129" t="s">
        <v>331</v>
      </c>
      <c r="D112" s="129" t="s">
        <v>154</v>
      </c>
      <c r="E112" s="130" t="s">
        <v>1296</v>
      </c>
      <c r="F112" s="131" t="s">
        <v>1297</v>
      </c>
      <c r="G112" s="132" t="s">
        <v>1138</v>
      </c>
      <c r="H112" s="133">
        <v>1</v>
      </c>
      <c r="I112" s="134"/>
      <c r="J112" s="135">
        <f t="shared" si="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"/>
        <v>0</v>
      </c>
      <c r="Q112" s="138">
        <v>0</v>
      </c>
      <c r="R112" s="138">
        <f t="shared" si="3"/>
        <v>0</v>
      </c>
      <c r="S112" s="138">
        <v>0</v>
      </c>
      <c r="T112" s="138">
        <f t="shared" si="4"/>
        <v>0</v>
      </c>
      <c r="U112" s="331" t="s">
        <v>19</v>
      </c>
      <c r="V112" s="1" t="str">
        <f t="shared" si="0"/>
        <v/>
      </c>
      <c r="AR112" s="140" t="s">
        <v>159</v>
      </c>
      <c r="AT112" s="140" t="s">
        <v>154</v>
      </c>
      <c r="AU112" s="140" t="s">
        <v>82</v>
      </c>
      <c r="AY112" s="18" t="s">
        <v>151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159</v>
      </c>
      <c r="BM112" s="140" t="s">
        <v>470</v>
      </c>
    </row>
    <row r="113" spans="2:65" s="1" customFormat="1" ht="16.5" customHeight="1" x14ac:dyDescent="0.2">
      <c r="B113" s="33"/>
      <c r="C113" s="129" t="s">
        <v>335</v>
      </c>
      <c r="D113" s="129" t="s">
        <v>154</v>
      </c>
      <c r="E113" s="130" t="s">
        <v>1298</v>
      </c>
      <c r="F113" s="131" t="s">
        <v>1299</v>
      </c>
      <c r="G113" s="132" t="s">
        <v>1138</v>
      </c>
      <c r="H113" s="133">
        <v>192</v>
      </c>
      <c r="I113" s="134"/>
      <c r="J113" s="135">
        <f t="shared" si="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"/>
        <v>0</v>
      </c>
      <c r="Q113" s="138">
        <v>0</v>
      </c>
      <c r="R113" s="138">
        <f t="shared" si="3"/>
        <v>0</v>
      </c>
      <c r="S113" s="138">
        <v>0</v>
      </c>
      <c r="T113" s="138">
        <f t="shared" si="4"/>
        <v>0</v>
      </c>
      <c r="U113" s="331" t="s">
        <v>19</v>
      </c>
      <c r="V113" s="1" t="str">
        <f t="shared" si="0"/>
        <v/>
      </c>
      <c r="AR113" s="140" t="s">
        <v>159</v>
      </c>
      <c r="AT113" s="140" t="s">
        <v>154</v>
      </c>
      <c r="AU113" s="140" t="s">
        <v>82</v>
      </c>
      <c r="AY113" s="18" t="s">
        <v>151</v>
      </c>
      <c r="BE113" s="141">
        <f t="shared" si="5"/>
        <v>0</v>
      </c>
      <c r="BF113" s="141">
        <f t="shared" si="6"/>
        <v>0</v>
      </c>
      <c r="BG113" s="141">
        <f t="shared" si="7"/>
        <v>0</v>
      </c>
      <c r="BH113" s="141">
        <f t="shared" si="8"/>
        <v>0</v>
      </c>
      <c r="BI113" s="141">
        <f t="shared" si="9"/>
        <v>0</v>
      </c>
      <c r="BJ113" s="18" t="s">
        <v>88</v>
      </c>
      <c r="BK113" s="141">
        <f t="shared" si="10"/>
        <v>0</v>
      </c>
      <c r="BL113" s="18" t="s">
        <v>159</v>
      </c>
      <c r="BM113" s="140" t="s">
        <v>495</v>
      </c>
    </row>
    <row r="114" spans="2:65" s="1" customFormat="1" ht="16.5" customHeight="1" x14ac:dyDescent="0.2">
      <c r="B114" s="33"/>
      <c r="C114" s="129" t="s">
        <v>341</v>
      </c>
      <c r="D114" s="129" t="s">
        <v>154</v>
      </c>
      <c r="E114" s="130" t="s">
        <v>1300</v>
      </c>
      <c r="F114" s="131" t="s">
        <v>1301</v>
      </c>
      <c r="G114" s="132" t="s">
        <v>318</v>
      </c>
      <c r="H114" s="133">
        <v>100</v>
      </c>
      <c r="I114" s="134"/>
      <c r="J114" s="135">
        <f t="shared" si="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"/>
        <v>0</v>
      </c>
      <c r="Q114" s="138">
        <v>0</v>
      </c>
      <c r="R114" s="138">
        <f t="shared" si="3"/>
        <v>0</v>
      </c>
      <c r="S114" s="138">
        <v>0</v>
      </c>
      <c r="T114" s="138">
        <f t="shared" si="4"/>
        <v>0</v>
      </c>
      <c r="U114" s="331" t="s">
        <v>19</v>
      </c>
      <c r="V114" s="1" t="str">
        <f t="shared" si="0"/>
        <v/>
      </c>
      <c r="AR114" s="140" t="s">
        <v>159</v>
      </c>
      <c r="AT114" s="140" t="s">
        <v>154</v>
      </c>
      <c r="AU114" s="140" t="s">
        <v>82</v>
      </c>
      <c r="AY114" s="18" t="s">
        <v>151</v>
      </c>
      <c r="BE114" s="141">
        <f t="shared" si="5"/>
        <v>0</v>
      </c>
      <c r="BF114" s="141">
        <f t="shared" si="6"/>
        <v>0</v>
      </c>
      <c r="BG114" s="141">
        <f t="shared" si="7"/>
        <v>0</v>
      </c>
      <c r="BH114" s="141">
        <f t="shared" si="8"/>
        <v>0</v>
      </c>
      <c r="BI114" s="141">
        <f t="shared" si="9"/>
        <v>0</v>
      </c>
      <c r="BJ114" s="18" t="s">
        <v>88</v>
      </c>
      <c r="BK114" s="141">
        <f t="shared" si="10"/>
        <v>0</v>
      </c>
      <c r="BL114" s="18" t="s">
        <v>159</v>
      </c>
      <c r="BM114" s="140" t="s">
        <v>505</v>
      </c>
    </row>
    <row r="115" spans="2:65" s="1" customFormat="1" ht="16.5" customHeight="1" x14ac:dyDescent="0.2">
      <c r="B115" s="33"/>
      <c r="C115" s="129" t="s">
        <v>349</v>
      </c>
      <c r="D115" s="129" t="s">
        <v>154</v>
      </c>
      <c r="E115" s="130" t="s">
        <v>1302</v>
      </c>
      <c r="F115" s="131" t="s">
        <v>1303</v>
      </c>
      <c r="G115" s="132" t="s">
        <v>1304</v>
      </c>
      <c r="H115" s="133">
        <v>5</v>
      </c>
      <c r="I115" s="134"/>
      <c r="J115" s="135">
        <f t="shared" si="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"/>
        <v>0</v>
      </c>
      <c r="Q115" s="138">
        <v>0</v>
      </c>
      <c r="R115" s="138">
        <f t="shared" si="3"/>
        <v>0</v>
      </c>
      <c r="S115" s="138">
        <v>0</v>
      </c>
      <c r="T115" s="138">
        <f t="shared" si="4"/>
        <v>0</v>
      </c>
      <c r="U115" s="331" t="s">
        <v>19</v>
      </c>
      <c r="V115" s="1" t="str">
        <f t="shared" si="0"/>
        <v/>
      </c>
      <c r="AR115" s="140" t="s">
        <v>159</v>
      </c>
      <c r="AT115" s="140" t="s">
        <v>154</v>
      </c>
      <c r="AU115" s="140" t="s">
        <v>82</v>
      </c>
      <c r="AY115" s="18" t="s">
        <v>151</v>
      </c>
      <c r="BE115" s="141">
        <f t="shared" si="5"/>
        <v>0</v>
      </c>
      <c r="BF115" s="141">
        <f t="shared" si="6"/>
        <v>0</v>
      </c>
      <c r="BG115" s="141">
        <f t="shared" si="7"/>
        <v>0</v>
      </c>
      <c r="BH115" s="141">
        <f t="shared" si="8"/>
        <v>0</v>
      </c>
      <c r="BI115" s="141">
        <f t="shared" si="9"/>
        <v>0</v>
      </c>
      <c r="BJ115" s="18" t="s">
        <v>88</v>
      </c>
      <c r="BK115" s="141">
        <f t="shared" si="10"/>
        <v>0</v>
      </c>
      <c r="BL115" s="18" t="s">
        <v>159</v>
      </c>
      <c r="BM115" s="140" t="s">
        <v>517</v>
      </c>
    </row>
    <row r="116" spans="2:65" s="1" customFormat="1" ht="16.5" customHeight="1" x14ac:dyDescent="0.2">
      <c r="B116" s="33"/>
      <c r="C116" s="129" t="s">
        <v>356</v>
      </c>
      <c r="D116" s="129" t="s">
        <v>154</v>
      </c>
      <c r="E116" s="130" t="s">
        <v>1305</v>
      </c>
      <c r="F116" s="131" t="s">
        <v>1306</v>
      </c>
      <c r="G116" s="132" t="s">
        <v>1138</v>
      </c>
      <c r="H116" s="133">
        <v>1</v>
      </c>
      <c r="I116" s="134"/>
      <c r="J116" s="135">
        <f t="shared" si="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"/>
        <v>0</v>
      </c>
      <c r="Q116" s="138">
        <v>0</v>
      </c>
      <c r="R116" s="138">
        <f t="shared" si="3"/>
        <v>0</v>
      </c>
      <c r="S116" s="138">
        <v>0</v>
      </c>
      <c r="T116" s="138">
        <f t="shared" si="4"/>
        <v>0</v>
      </c>
      <c r="U116" s="331" t="s">
        <v>19</v>
      </c>
      <c r="V116" s="1" t="str">
        <f t="shared" si="0"/>
        <v/>
      </c>
      <c r="AR116" s="140" t="s">
        <v>159</v>
      </c>
      <c r="AT116" s="140" t="s">
        <v>154</v>
      </c>
      <c r="AU116" s="140" t="s">
        <v>82</v>
      </c>
      <c r="AY116" s="18" t="s">
        <v>151</v>
      </c>
      <c r="BE116" s="141">
        <f t="shared" si="5"/>
        <v>0</v>
      </c>
      <c r="BF116" s="141">
        <f t="shared" si="6"/>
        <v>0</v>
      </c>
      <c r="BG116" s="141">
        <f t="shared" si="7"/>
        <v>0</v>
      </c>
      <c r="BH116" s="141">
        <f t="shared" si="8"/>
        <v>0</v>
      </c>
      <c r="BI116" s="141">
        <f t="shared" si="9"/>
        <v>0</v>
      </c>
      <c r="BJ116" s="18" t="s">
        <v>88</v>
      </c>
      <c r="BK116" s="141">
        <f t="shared" si="10"/>
        <v>0</v>
      </c>
      <c r="BL116" s="18" t="s">
        <v>159</v>
      </c>
      <c r="BM116" s="140" t="s">
        <v>527</v>
      </c>
    </row>
    <row r="117" spans="2:65" s="1" customFormat="1" ht="16.5" customHeight="1" x14ac:dyDescent="0.2">
      <c r="B117" s="33"/>
      <c r="C117" s="129" t="s">
        <v>363</v>
      </c>
      <c r="D117" s="129" t="s">
        <v>154</v>
      </c>
      <c r="E117" s="130" t="s">
        <v>1307</v>
      </c>
      <c r="F117" s="131" t="s">
        <v>1308</v>
      </c>
      <c r="G117" s="132" t="s">
        <v>587</v>
      </c>
      <c r="H117" s="181"/>
      <c r="I117" s="134"/>
      <c r="J117" s="135">
        <f t="shared" si="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"/>
        <v>0</v>
      </c>
      <c r="Q117" s="138">
        <v>0</v>
      </c>
      <c r="R117" s="138">
        <f t="shared" si="3"/>
        <v>0</v>
      </c>
      <c r="S117" s="138">
        <v>0</v>
      </c>
      <c r="T117" s="138">
        <f t="shared" si="4"/>
        <v>0</v>
      </c>
      <c r="U117" s="331" t="s">
        <v>19</v>
      </c>
      <c r="V117" s="1" t="str">
        <f t="shared" si="0"/>
        <v/>
      </c>
      <c r="AR117" s="140" t="s">
        <v>159</v>
      </c>
      <c r="AT117" s="140" t="s">
        <v>154</v>
      </c>
      <c r="AU117" s="140" t="s">
        <v>82</v>
      </c>
      <c r="AY117" s="18" t="s">
        <v>151</v>
      </c>
      <c r="BE117" s="141">
        <f t="shared" si="5"/>
        <v>0</v>
      </c>
      <c r="BF117" s="141">
        <f t="shared" si="6"/>
        <v>0</v>
      </c>
      <c r="BG117" s="141">
        <f t="shared" si="7"/>
        <v>0</v>
      </c>
      <c r="BH117" s="141">
        <f t="shared" si="8"/>
        <v>0</v>
      </c>
      <c r="BI117" s="141">
        <f t="shared" si="9"/>
        <v>0</v>
      </c>
      <c r="BJ117" s="18" t="s">
        <v>88</v>
      </c>
      <c r="BK117" s="141">
        <f t="shared" si="10"/>
        <v>0</v>
      </c>
      <c r="BL117" s="18" t="s">
        <v>159</v>
      </c>
      <c r="BM117" s="140" t="s">
        <v>540</v>
      </c>
    </row>
    <row r="118" spans="2:65" s="1" customFormat="1" ht="16.5" customHeight="1" x14ac:dyDescent="0.2">
      <c r="B118" s="33"/>
      <c r="C118" s="129" t="s">
        <v>370</v>
      </c>
      <c r="D118" s="129" t="s">
        <v>154</v>
      </c>
      <c r="E118" s="130" t="s">
        <v>1309</v>
      </c>
      <c r="F118" s="131" t="s">
        <v>1310</v>
      </c>
      <c r="G118" s="132" t="s">
        <v>587</v>
      </c>
      <c r="H118" s="181"/>
      <c r="I118" s="134"/>
      <c r="J118" s="135">
        <f t="shared" si="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"/>
        <v>0</v>
      </c>
      <c r="Q118" s="138">
        <v>0</v>
      </c>
      <c r="R118" s="138">
        <f t="shared" si="3"/>
        <v>0</v>
      </c>
      <c r="S118" s="138">
        <v>0</v>
      </c>
      <c r="T118" s="138">
        <f t="shared" si="4"/>
        <v>0</v>
      </c>
      <c r="U118" s="331" t="s">
        <v>19</v>
      </c>
      <c r="V118" s="1" t="str">
        <f t="shared" si="0"/>
        <v/>
      </c>
      <c r="AR118" s="140" t="s">
        <v>159</v>
      </c>
      <c r="AT118" s="140" t="s">
        <v>154</v>
      </c>
      <c r="AU118" s="140" t="s">
        <v>82</v>
      </c>
      <c r="AY118" s="18" t="s">
        <v>151</v>
      </c>
      <c r="BE118" s="141">
        <f t="shared" si="5"/>
        <v>0</v>
      </c>
      <c r="BF118" s="141">
        <f t="shared" si="6"/>
        <v>0</v>
      </c>
      <c r="BG118" s="141">
        <f t="shared" si="7"/>
        <v>0</v>
      </c>
      <c r="BH118" s="141">
        <f t="shared" si="8"/>
        <v>0</v>
      </c>
      <c r="BI118" s="141">
        <f t="shared" si="9"/>
        <v>0</v>
      </c>
      <c r="BJ118" s="18" t="s">
        <v>88</v>
      </c>
      <c r="BK118" s="141">
        <f t="shared" si="10"/>
        <v>0</v>
      </c>
      <c r="BL118" s="18" t="s">
        <v>159</v>
      </c>
      <c r="BM118" s="140" t="s">
        <v>552</v>
      </c>
    </row>
    <row r="119" spans="2:65" s="1" customFormat="1" ht="16.5" customHeight="1" x14ac:dyDescent="0.2">
      <c r="B119" s="33"/>
      <c r="C119" s="129" t="s">
        <v>375</v>
      </c>
      <c r="D119" s="129" t="s">
        <v>154</v>
      </c>
      <c r="E119" s="130" t="s">
        <v>1311</v>
      </c>
      <c r="F119" s="131" t="s">
        <v>1312</v>
      </c>
      <c r="G119" s="132" t="s">
        <v>1138</v>
      </c>
      <c r="H119" s="133">
        <v>1</v>
      </c>
      <c r="I119" s="134"/>
      <c r="J119" s="135">
        <f t="shared" si="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"/>
        <v>0</v>
      </c>
      <c r="Q119" s="138">
        <v>0</v>
      </c>
      <c r="R119" s="138">
        <f t="shared" si="3"/>
        <v>0</v>
      </c>
      <c r="S119" s="138">
        <v>0</v>
      </c>
      <c r="T119" s="138">
        <f t="shared" si="4"/>
        <v>0</v>
      </c>
      <c r="U119" s="331" t="s">
        <v>19</v>
      </c>
      <c r="V119" s="1" t="str">
        <f t="shared" si="0"/>
        <v/>
      </c>
      <c r="AR119" s="140" t="s">
        <v>159</v>
      </c>
      <c r="AT119" s="140" t="s">
        <v>154</v>
      </c>
      <c r="AU119" s="140" t="s">
        <v>82</v>
      </c>
      <c r="AY119" s="18" t="s">
        <v>151</v>
      </c>
      <c r="BE119" s="141">
        <f t="shared" si="5"/>
        <v>0</v>
      </c>
      <c r="BF119" s="141">
        <f t="shared" si="6"/>
        <v>0</v>
      </c>
      <c r="BG119" s="141">
        <f t="shared" si="7"/>
        <v>0</v>
      </c>
      <c r="BH119" s="141">
        <f t="shared" si="8"/>
        <v>0</v>
      </c>
      <c r="BI119" s="141">
        <f t="shared" si="9"/>
        <v>0</v>
      </c>
      <c r="BJ119" s="18" t="s">
        <v>88</v>
      </c>
      <c r="BK119" s="141">
        <f t="shared" si="10"/>
        <v>0</v>
      </c>
      <c r="BL119" s="18" t="s">
        <v>159</v>
      </c>
      <c r="BM119" s="140" t="s">
        <v>572</v>
      </c>
    </row>
    <row r="120" spans="2:65" s="1" customFormat="1" ht="16.5" customHeight="1" x14ac:dyDescent="0.2">
      <c r="B120" s="33"/>
      <c r="C120" s="129" t="s">
        <v>382</v>
      </c>
      <c r="D120" s="129" t="s">
        <v>154</v>
      </c>
      <c r="E120" s="130" t="s">
        <v>1313</v>
      </c>
      <c r="F120" s="131" t="s">
        <v>1314</v>
      </c>
      <c r="G120" s="132" t="s">
        <v>587</v>
      </c>
      <c r="H120" s="181"/>
      <c r="I120" s="134"/>
      <c r="J120" s="135">
        <f t="shared" si="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"/>
        <v>0</v>
      </c>
      <c r="Q120" s="138">
        <v>0</v>
      </c>
      <c r="R120" s="138">
        <f t="shared" si="3"/>
        <v>0</v>
      </c>
      <c r="S120" s="138">
        <v>0</v>
      </c>
      <c r="T120" s="138">
        <f t="shared" si="4"/>
        <v>0</v>
      </c>
      <c r="U120" s="331" t="s">
        <v>19</v>
      </c>
      <c r="V120" s="1" t="str">
        <f t="shared" si="0"/>
        <v/>
      </c>
      <c r="AR120" s="140" t="s">
        <v>159</v>
      </c>
      <c r="AT120" s="140" t="s">
        <v>154</v>
      </c>
      <c r="AU120" s="140" t="s">
        <v>82</v>
      </c>
      <c r="AY120" s="18" t="s">
        <v>151</v>
      </c>
      <c r="BE120" s="141">
        <f t="shared" si="5"/>
        <v>0</v>
      </c>
      <c r="BF120" s="141">
        <f t="shared" si="6"/>
        <v>0</v>
      </c>
      <c r="BG120" s="141">
        <f t="shared" si="7"/>
        <v>0</v>
      </c>
      <c r="BH120" s="141">
        <f t="shared" si="8"/>
        <v>0</v>
      </c>
      <c r="BI120" s="141">
        <f t="shared" si="9"/>
        <v>0</v>
      </c>
      <c r="BJ120" s="18" t="s">
        <v>88</v>
      </c>
      <c r="BK120" s="141">
        <f t="shared" si="10"/>
        <v>0</v>
      </c>
      <c r="BL120" s="18" t="s">
        <v>159</v>
      </c>
      <c r="BM120" s="140" t="s">
        <v>584</v>
      </c>
    </row>
    <row r="121" spans="2:65" s="1" customFormat="1" ht="16.5" customHeight="1" x14ac:dyDescent="0.2">
      <c r="B121" s="33"/>
      <c r="C121" s="129" t="s">
        <v>391</v>
      </c>
      <c r="D121" s="129" t="s">
        <v>154</v>
      </c>
      <c r="E121" s="130" t="s">
        <v>1315</v>
      </c>
      <c r="F121" s="131" t="s">
        <v>1316</v>
      </c>
      <c r="G121" s="132" t="s">
        <v>1138</v>
      </c>
      <c r="H121" s="133">
        <v>1</v>
      </c>
      <c r="I121" s="134"/>
      <c r="J121" s="135">
        <f t="shared" si="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"/>
        <v>0</v>
      </c>
      <c r="Q121" s="138">
        <v>0</v>
      </c>
      <c r="R121" s="138">
        <f t="shared" si="3"/>
        <v>0</v>
      </c>
      <c r="S121" s="138">
        <v>0</v>
      </c>
      <c r="T121" s="138">
        <f t="shared" si="4"/>
        <v>0</v>
      </c>
      <c r="U121" s="331" t="s">
        <v>19</v>
      </c>
      <c r="V121" s="1" t="str">
        <f t="shared" si="0"/>
        <v/>
      </c>
      <c r="AR121" s="140" t="s">
        <v>159</v>
      </c>
      <c r="AT121" s="140" t="s">
        <v>154</v>
      </c>
      <c r="AU121" s="140" t="s">
        <v>82</v>
      </c>
      <c r="AY121" s="18" t="s">
        <v>151</v>
      </c>
      <c r="BE121" s="141">
        <f t="shared" si="5"/>
        <v>0</v>
      </c>
      <c r="BF121" s="141">
        <f t="shared" si="6"/>
        <v>0</v>
      </c>
      <c r="BG121" s="141">
        <f t="shared" si="7"/>
        <v>0</v>
      </c>
      <c r="BH121" s="141">
        <f t="shared" si="8"/>
        <v>0</v>
      </c>
      <c r="BI121" s="141">
        <f t="shared" si="9"/>
        <v>0</v>
      </c>
      <c r="BJ121" s="18" t="s">
        <v>88</v>
      </c>
      <c r="BK121" s="141">
        <f t="shared" si="10"/>
        <v>0</v>
      </c>
      <c r="BL121" s="18" t="s">
        <v>159</v>
      </c>
      <c r="BM121" s="140" t="s">
        <v>598</v>
      </c>
    </row>
    <row r="122" spans="2:65" s="1" customFormat="1" ht="16.5" customHeight="1" x14ac:dyDescent="0.2">
      <c r="B122" s="33"/>
      <c r="C122" s="129" t="s">
        <v>397</v>
      </c>
      <c r="D122" s="129" t="s">
        <v>154</v>
      </c>
      <c r="E122" s="130" t="s">
        <v>1317</v>
      </c>
      <c r="F122" s="131" t="s">
        <v>1318</v>
      </c>
      <c r="G122" s="132" t="s">
        <v>1304</v>
      </c>
      <c r="H122" s="133">
        <v>2</v>
      </c>
      <c r="I122" s="134"/>
      <c r="J122" s="135">
        <f t="shared" si="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"/>
        <v>0</v>
      </c>
      <c r="Q122" s="138">
        <v>0</v>
      </c>
      <c r="R122" s="138">
        <f t="shared" si="3"/>
        <v>0</v>
      </c>
      <c r="S122" s="138">
        <v>0</v>
      </c>
      <c r="T122" s="138">
        <f t="shared" si="4"/>
        <v>0</v>
      </c>
      <c r="U122" s="331" t="s">
        <v>19</v>
      </c>
      <c r="V122" s="1" t="str">
        <f t="shared" si="0"/>
        <v/>
      </c>
      <c r="AR122" s="140" t="s">
        <v>159</v>
      </c>
      <c r="AT122" s="140" t="s">
        <v>154</v>
      </c>
      <c r="AU122" s="140" t="s">
        <v>82</v>
      </c>
      <c r="AY122" s="18" t="s">
        <v>151</v>
      </c>
      <c r="BE122" s="141">
        <f t="shared" si="5"/>
        <v>0</v>
      </c>
      <c r="BF122" s="141">
        <f t="shared" si="6"/>
        <v>0</v>
      </c>
      <c r="BG122" s="141">
        <f t="shared" si="7"/>
        <v>0</v>
      </c>
      <c r="BH122" s="141">
        <f t="shared" si="8"/>
        <v>0</v>
      </c>
      <c r="BI122" s="141">
        <f t="shared" si="9"/>
        <v>0</v>
      </c>
      <c r="BJ122" s="18" t="s">
        <v>88</v>
      </c>
      <c r="BK122" s="141">
        <f t="shared" si="10"/>
        <v>0</v>
      </c>
      <c r="BL122" s="18" t="s">
        <v>159</v>
      </c>
      <c r="BM122" s="140" t="s">
        <v>608</v>
      </c>
    </row>
    <row r="123" spans="2:65" s="1" customFormat="1" ht="16.5" customHeight="1" x14ac:dyDescent="0.2">
      <c r="B123" s="33"/>
      <c r="C123" s="129" t="s">
        <v>403</v>
      </c>
      <c r="D123" s="129" t="s">
        <v>154</v>
      </c>
      <c r="E123" s="130" t="s">
        <v>1319</v>
      </c>
      <c r="F123" s="131" t="s">
        <v>1320</v>
      </c>
      <c r="G123" s="132" t="s">
        <v>1304</v>
      </c>
      <c r="H123" s="133">
        <v>6</v>
      </c>
      <c r="I123" s="134"/>
      <c r="J123" s="135">
        <f t="shared" si="1"/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 t="shared" si="2"/>
        <v>0</v>
      </c>
      <c r="Q123" s="138">
        <v>0</v>
      </c>
      <c r="R123" s="138">
        <f t="shared" si="3"/>
        <v>0</v>
      </c>
      <c r="S123" s="138">
        <v>0</v>
      </c>
      <c r="T123" s="138">
        <f t="shared" si="4"/>
        <v>0</v>
      </c>
      <c r="U123" s="331" t="s">
        <v>19</v>
      </c>
      <c r="V123" s="1" t="str">
        <f t="shared" si="0"/>
        <v/>
      </c>
      <c r="AR123" s="140" t="s">
        <v>159</v>
      </c>
      <c r="AT123" s="140" t="s">
        <v>154</v>
      </c>
      <c r="AU123" s="140" t="s">
        <v>82</v>
      </c>
      <c r="AY123" s="18" t="s">
        <v>151</v>
      </c>
      <c r="BE123" s="141">
        <f t="shared" si="5"/>
        <v>0</v>
      </c>
      <c r="BF123" s="141">
        <f t="shared" si="6"/>
        <v>0</v>
      </c>
      <c r="BG123" s="141">
        <f t="shared" si="7"/>
        <v>0</v>
      </c>
      <c r="BH123" s="141">
        <f t="shared" si="8"/>
        <v>0</v>
      </c>
      <c r="BI123" s="141">
        <f t="shared" si="9"/>
        <v>0</v>
      </c>
      <c r="BJ123" s="18" t="s">
        <v>88</v>
      </c>
      <c r="BK123" s="141">
        <f t="shared" si="10"/>
        <v>0</v>
      </c>
      <c r="BL123" s="18" t="s">
        <v>159</v>
      </c>
      <c r="BM123" s="140" t="s">
        <v>618</v>
      </c>
    </row>
    <row r="124" spans="2:65" s="1" customFormat="1" ht="16.5" customHeight="1" x14ac:dyDescent="0.2">
      <c r="B124" s="33"/>
      <c r="C124" s="129" t="s">
        <v>411</v>
      </c>
      <c r="D124" s="129" t="s">
        <v>154</v>
      </c>
      <c r="E124" s="130" t="s">
        <v>1321</v>
      </c>
      <c r="F124" s="131" t="s">
        <v>1322</v>
      </c>
      <c r="G124" s="132" t="s">
        <v>1138</v>
      </c>
      <c r="H124" s="133">
        <v>1</v>
      </c>
      <c r="I124" s="134"/>
      <c r="J124" s="135">
        <f t="shared" si="1"/>
        <v>0</v>
      </c>
      <c r="K124" s="131" t="s">
        <v>19</v>
      </c>
      <c r="L124" s="33"/>
      <c r="M124" s="184" t="s">
        <v>19</v>
      </c>
      <c r="N124" s="185" t="s">
        <v>47</v>
      </c>
      <c r="O124" s="186"/>
      <c r="P124" s="187">
        <f t="shared" si="2"/>
        <v>0</v>
      </c>
      <c r="Q124" s="187">
        <v>0</v>
      </c>
      <c r="R124" s="187">
        <f t="shared" si="3"/>
        <v>0</v>
      </c>
      <c r="S124" s="187">
        <v>0</v>
      </c>
      <c r="T124" s="187">
        <f t="shared" si="4"/>
        <v>0</v>
      </c>
      <c r="U124" s="338" t="s">
        <v>19</v>
      </c>
      <c r="V124" s="1" t="str">
        <f t="shared" si="0"/>
        <v/>
      </c>
      <c r="AR124" s="140" t="s">
        <v>159</v>
      </c>
      <c r="AT124" s="140" t="s">
        <v>154</v>
      </c>
      <c r="AU124" s="140" t="s">
        <v>82</v>
      </c>
      <c r="AY124" s="18" t="s">
        <v>151</v>
      </c>
      <c r="BE124" s="141">
        <f t="shared" si="5"/>
        <v>0</v>
      </c>
      <c r="BF124" s="141">
        <f t="shared" si="6"/>
        <v>0</v>
      </c>
      <c r="BG124" s="141">
        <f t="shared" si="7"/>
        <v>0</v>
      </c>
      <c r="BH124" s="141">
        <f t="shared" si="8"/>
        <v>0</v>
      </c>
      <c r="BI124" s="141">
        <f t="shared" si="9"/>
        <v>0</v>
      </c>
      <c r="BJ124" s="18" t="s">
        <v>88</v>
      </c>
      <c r="BK124" s="141">
        <f t="shared" si="10"/>
        <v>0</v>
      </c>
      <c r="BL124" s="18" t="s">
        <v>159</v>
      </c>
      <c r="BM124" s="140" t="s">
        <v>627</v>
      </c>
    </row>
    <row r="125" spans="2:65" s="1" customFormat="1" ht="6.95" customHeight="1" x14ac:dyDescent="0.2"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3"/>
    </row>
  </sheetData>
  <sheetProtection algorithmName="SHA-512" hashValue="49aVD9H4T13M4pZ6RCBwfLbmmWxfN/vt/VyV06ftgzpeecj6EcKGHRictP1sMsa0YoPCyDWT/fDbAGAc0PytGg==" saltValue="9P/cuSk0fe8AK7Fc6zcL2w==" spinCount="100000" sheet="1" objects="1" scenarios="1" formatColumns="0" formatRows="0" autoFilter="0"/>
  <autoFilter ref="C85:K124" xr:uid="{00000000-0009-0000-0000-000005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8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Staropramenná 669/27, 15000 Praha 5, b.j.č. 12(9) - revize 3</v>
      </c>
      <c r="F7" s="317"/>
      <c r="G7" s="317"/>
      <c r="H7" s="317"/>
      <c r="L7" s="21"/>
    </row>
    <row r="8" spans="2:46" s="1" customFormat="1" ht="12" customHeight="1" x14ac:dyDescent="0.2">
      <c r="B8" s="33"/>
      <c r="D8" s="28" t="s">
        <v>107</v>
      </c>
      <c r="L8" s="33"/>
    </row>
    <row r="9" spans="2:46" s="1" customFormat="1" ht="16.5" customHeight="1" x14ac:dyDescent="0.2">
      <c r="B9" s="33"/>
      <c r="E9" s="275" t="s">
        <v>1323</v>
      </c>
      <c r="F9" s="318"/>
      <c r="G9" s="318"/>
      <c r="H9" s="318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25. 4. 2024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9" t="str">
        <f>'Rekapitulace stavby'!E14</f>
        <v>Vyplň údaj</v>
      </c>
      <c r="F18" s="300"/>
      <c r="G18" s="300"/>
      <c r="H18" s="300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28" t="s">
        <v>29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37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47.25" customHeight="1" x14ac:dyDescent="0.2">
      <c r="B27" s="90"/>
      <c r="E27" s="305" t="s">
        <v>40</v>
      </c>
      <c r="F27" s="305"/>
      <c r="G27" s="305"/>
      <c r="H27" s="305"/>
      <c r="L27" s="90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91" t="s">
        <v>41</v>
      </c>
      <c r="J30" s="63">
        <f>ROUND(J85,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8" t="s">
        <v>46</v>
      </c>
      <c r="F33" s="82">
        <f>ROUND((SUM(BE85:BE107)),  2)</f>
        <v>0</v>
      </c>
      <c r="I33" s="92">
        <v>0.21</v>
      </c>
      <c r="J33" s="82">
        <f>ROUND(((SUM(BE85:BE107))*I33),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82">
        <f>ROUND((SUM(BF85:BF107)),  2)</f>
        <v>0</v>
      </c>
      <c r="I34" s="92">
        <v>0.12</v>
      </c>
      <c r="J34" s="82">
        <f>ROUND(((SUM(BF85:BF107))*I34),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82">
        <f>ROUND((SUM(BG85:BG107)),  2)</f>
        <v>0</v>
      </c>
      <c r="I35" s="92">
        <v>0.21</v>
      </c>
      <c r="J35" s="82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82">
        <f>ROUND((SUM(BH85:BH107)),  2)</f>
        <v>0</v>
      </c>
      <c r="I36" s="92">
        <v>0.12</v>
      </c>
      <c r="J36" s="82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82">
        <f>ROUND((SUM(BI85:BI107)),  2)</f>
        <v>0</v>
      </c>
      <c r="I37" s="92">
        <v>0</v>
      </c>
      <c r="J37" s="82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3"/>
      <c r="D39" s="94" t="s">
        <v>51</v>
      </c>
      <c r="E39" s="55"/>
      <c r="F39" s="55"/>
      <c r="G39" s="95" t="s">
        <v>52</v>
      </c>
      <c r="H39" s="96" t="s">
        <v>53</v>
      </c>
      <c r="I39" s="55"/>
      <c r="J39" s="97">
        <f>SUM(J30:J37)</f>
        <v>0</v>
      </c>
      <c r="K39" s="98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111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16" t="str">
        <f>E7</f>
        <v>Rekonstrukce bytových jednotek MČ Staropramenná 669/27, 15000 Praha 5, b.j.č. 12(9) - revize 3</v>
      </c>
      <c r="F48" s="317"/>
      <c r="G48" s="317"/>
      <c r="H48" s="317"/>
      <c r="L48" s="33"/>
    </row>
    <row r="49" spans="2:47" s="1" customFormat="1" ht="12" customHeight="1" x14ac:dyDescent="0.2">
      <c r="B49" s="33"/>
      <c r="C49" s="28" t="s">
        <v>107</v>
      </c>
      <c r="L49" s="33"/>
    </row>
    <row r="50" spans="2:47" s="1" customFormat="1" ht="16.5" customHeight="1" x14ac:dyDescent="0.2">
      <c r="B50" s="33"/>
      <c r="E50" s="275" t="str">
        <f>E9</f>
        <v>VRN - Vedlejší rozpočtové náklady</v>
      </c>
      <c r="F50" s="318"/>
      <c r="G50" s="318"/>
      <c r="H50" s="318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Staropramenná 669/27, 15000 Praha 5</v>
      </c>
      <c r="I52" s="28" t="s">
        <v>23</v>
      </c>
      <c r="J52" s="50" t="str">
        <f>IF(J12="","",J12)</f>
        <v>25. 4. 2024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Městská část Praha 5</v>
      </c>
      <c r="I54" s="28" t="s">
        <v>33</v>
      </c>
      <c r="J54" s="31" t="str">
        <f>E21</f>
        <v>Boa projekt s.r.o.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28" t="s">
        <v>37</v>
      </c>
      <c r="J55" s="31" t="str">
        <f>E24</f>
        <v xml:space="preserve"> 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9" t="s">
        <v>112</v>
      </c>
      <c r="D57" s="93"/>
      <c r="E57" s="93"/>
      <c r="F57" s="93"/>
      <c r="G57" s="93"/>
      <c r="H57" s="93"/>
      <c r="I57" s="93"/>
      <c r="J57" s="100" t="s">
        <v>113</v>
      </c>
      <c r="K57" s="93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101" t="s">
        <v>73</v>
      </c>
      <c r="J59" s="63">
        <f>J85</f>
        <v>0</v>
      </c>
      <c r="L59" s="33"/>
      <c r="AU59" s="18" t="s">
        <v>114</v>
      </c>
    </row>
    <row r="60" spans="2:47" s="8" customFormat="1" ht="24.95" customHeight="1" x14ac:dyDescent="0.2">
      <c r="B60" s="102"/>
      <c r="D60" s="103" t="s">
        <v>1323</v>
      </c>
      <c r="E60" s="104"/>
      <c r="F60" s="104"/>
      <c r="G60" s="104"/>
      <c r="H60" s="104"/>
      <c r="I60" s="104"/>
      <c r="J60" s="105">
        <f>J86</f>
        <v>0</v>
      </c>
      <c r="L60" s="102"/>
    </row>
    <row r="61" spans="2:47" s="9" customFormat="1" ht="19.899999999999999" customHeight="1" x14ac:dyDescent="0.2">
      <c r="B61" s="106"/>
      <c r="D61" s="107" t="s">
        <v>1324</v>
      </c>
      <c r="E61" s="108"/>
      <c r="F61" s="108"/>
      <c r="G61" s="108"/>
      <c r="H61" s="108"/>
      <c r="I61" s="108"/>
      <c r="J61" s="109">
        <f>J87</f>
        <v>0</v>
      </c>
      <c r="L61" s="106"/>
    </row>
    <row r="62" spans="2:47" s="9" customFormat="1" ht="19.899999999999999" customHeight="1" x14ac:dyDescent="0.2">
      <c r="B62" s="106"/>
      <c r="D62" s="107" t="s">
        <v>1325</v>
      </c>
      <c r="E62" s="108"/>
      <c r="F62" s="108"/>
      <c r="G62" s="108"/>
      <c r="H62" s="108"/>
      <c r="I62" s="108"/>
      <c r="J62" s="109">
        <f>J90</f>
        <v>0</v>
      </c>
      <c r="L62" s="106"/>
    </row>
    <row r="63" spans="2:47" s="9" customFormat="1" ht="19.899999999999999" customHeight="1" x14ac:dyDescent="0.2">
      <c r="B63" s="106"/>
      <c r="D63" s="107" t="s">
        <v>1326</v>
      </c>
      <c r="E63" s="108"/>
      <c r="F63" s="108"/>
      <c r="G63" s="108"/>
      <c r="H63" s="108"/>
      <c r="I63" s="108"/>
      <c r="J63" s="109">
        <f>J95</f>
        <v>0</v>
      </c>
      <c r="L63" s="106"/>
    </row>
    <row r="64" spans="2:47" s="9" customFormat="1" ht="19.899999999999999" customHeight="1" x14ac:dyDescent="0.2">
      <c r="B64" s="106"/>
      <c r="D64" s="107" t="s">
        <v>1327</v>
      </c>
      <c r="E64" s="108"/>
      <c r="F64" s="108"/>
      <c r="G64" s="108"/>
      <c r="H64" s="108"/>
      <c r="I64" s="108"/>
      <c r="J64" s="109">
        <f>J98</f>
        <v>0</v>
      </c>
      <c r="L64" s="106"/>
    </row>
    <row r="65" spans="2:12" s="9" customFormat="1" ht="19.899999999999999" customHeight="1" x14ac:dyDescent="0.2">
      <c r="B65" s="106"/>
      <c r="D65" s="107" t="s">
        <v>1328</v>
      </c>
      <c r="E65" s="108"/>
      <c r="F65" s="108"/>
      <c r="G65" s="108"/>
      <c r="H65" s="108"/>
      <c r="I65" s="108"/>
      <c r="J65" s="109">
        <f>J102</f>
        <v>0</v>
      </c>
      <c r="L65" s="106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135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16" t="str">
        <f>E7</f>
        <v>Rekonstrukce bytových jednotek MČ Staropramenná 669/27, 15000 Praha 5, b.j.č. 12(9) - revize 3</v>
      </c>
      <c r="F75" s="317"/>
      <c r="G75" s="317"/>
      <c r="H75" s="317"/>
      <c r="L75" s="33"/>
    </row>
    <row r="76" spans="2:12" s="1" customFormat="1" ht="12" customHeight="1" x14ac:dyDescent="0.2">
      <c r="B76" s="33"/>
      <c r="C76" s="28" t="s">
        <v>107</v>
      </c>
      <c r="L76" s="33"/>
    </row>
    <row r="77" spans="2:12" s="1" customFormat="1" ht="16.5" customHeight="1" x14ac:dyDescent="0.2">
      <c r="B77" s="33"/>
      <c r="E77" s="275" t="str">
        <f>E9</f>
        <v>VRN - Vedlejší rozpočtové náklady</v>
      </c>
      <c r="F77" s="318"/>
      <c r="G77" s="318"/>
      <c r="H77" s="318"/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21</v>
      </c>
      <c r="F79" s="26" t="str">
        <f>F12</f>
        <v>Staropramenná 669/27, 15000 Praha 5</v>
      </c>
      <c r="I79" s="28" t="s">
        <v>23</v>
      </c>
      <c r="J79" s="50" t="str">
        <f>IF(J12="","",J12)</f>
        <v>25. 4. 2024</v>
      </c>
      <c r="L79" s="33"/>
    </row>
    <row r="80" spans="2:12" s="1" customFormat="1" ht="6.95" customHeight="1" x14ac:dyDescent="0.2">
      <c r="B80" s="33"/>
      <c r="L80" s="33"/>
    </row>
    <row r="81" spans="2:65" s="1" customFormat="1" ht="15.2" customHeight="1" x14ac:dyDescent="0.2">
      <c r="B81" s="33"/>
      <c r="C81" s="28" t="s">
        <v>25</v>
      </c>
      <c r="F81" s="26" t="str">
        <f>E15</f>
        <v>Městská část Praha 5</v>
      </c>
      <c r="I81" s="28" t="s">
        <v>33</v>
      </c>
      <c r="J81" s="31" t="str">
        <f>E21</f>
        <v>Boa projekt s.r.o.</v>
      </c>
      <c r="L81" s="33"/>
    </row>
    <row r="82" spans="2:65" s="1" customFormat="1" ht="15.2" customHeight="1" x14ac:dyDescent="0.2">
      <c r="B82" s="33"/>
      <c r="C82" s="28" t="s">
        <v>31</v>
      </c>
      <c r="F82" s="26" t="str">
        <f>IF(E18="","",E18)</f>
        <v>Vyplň údaj</v>
      </c>
      <c r="I82" s="28" t="s">
        <v>37</v>
      </c>
      <c r="J82" s="31" t="str">
        <f>E24</f>
        <v xml:space="preserve"> </v>
      </c>
      <c r="L82" s="33"/>
    </row>
    <row r="83" spans="2:65" s="1" customFormat="1" ht="10.35" customHeight="1" x14ac:dyDescent="0.2">
      <c r="B83" s="33"/>
      <c r="L83" s="33"/>
    </row>
    <row r="84" spans="2:65" s="10" customFormat="1" ht="29.25" customHeight="1" x14ac:dyDescent="0.2">
      <c r="B84" s="110"/>
      <c r="C84" s="111" t="s">
        <v>136</v>
      </c>
      <c r="D84" s="112" t="s">
        <v>60</v>
      </c>
      <c r="E84" s="112" t="s">
        <v>56</v>
      </c>
      <c r="F84" s="112" t="s">
        <v>57</v>
      </c>
      <c r="G84" s="112" t="s">
        <v>137</v>
      </c>
      <c r="H84" s="112" t="s">
        <v>138</v>
      </c>
      <c r="I84" s="112" t="s">
        <v>139</v>
      </c>
      <c r="J84" s="112" t="s">
        <v>113</v>
      </c>
      <c r="K84" s="113" t="s">
        <v>140</v>
      </c>
      <c r="L84" s="110"/>
      <c r="M84" s="56" t="s">
        <v>19</v>
      </c>
      <c r="N84" s="57" t="s">
        <v>45</v>
      </c>
      <c r="O84" s="57" t="s">
        <v>141</v>
      </c>
      <c r="P84" s="57" t="s">
        <v>142</v>
      </c>
      <c r="Q84" s="57" t="s">
        <v>143</v>
      </c>
      <c r="R84" s="57" t="s">
        <v>144</v>
      </c>
      <c r="S84" s="57" t="s">
        <v>145</v>
      </c>
      <c r="T84" s="57" t="s">
        <v>146</v>
      </c>
      <c r="U84" s="58" t="s">
        <v>147</v>
      </c>
    </row>
    <row r="85" spans="2:65" s="1" customFormat="1" ht="22.9" customHeight="1" x14ac:dyDescent="0.25">
      <c r="B85" s="33"/>
      <c r="C85" s="61" t="s">
        <v>148</v>
      </c>
      <c r="J85" s="114">
        <f>BK85</f>
        <v>0</v>
      </c>
      <c r="L85" s="33"/>
      <c r="M85" s="59"/>
      <c r="N85" s="51"/>
      <c r="O85" s="51"/>
      <c r="P85" s="115">
        <f>P86</f>
        <v>0</v>
      </c>
      <c r="Q85" s="51"/>
      <c r="R85" s="115">
        <f>R86</f>
        <v>0</v>
      </c>
      <c r="S85" s="51"/>
      <c r="T85" s="115">
        <f>T86</f>
        <v>0</v>
      </c>
      <c r="U85" s="52"/>
      <c r="AT85" s="18" t="s">
        <v>74</v>
      </c>
      <c r="AU85" s="18" t="s">
        <v>114</v>
      </c>
      <c r="BK85" s="116">
        <f>BK86</f>
        <v>0</v>
      </c>
    </row>
    <row r="86" spans="2:65" s="11" customFormat="1" ht="25.9" customHeight="1" x14ac:dyDescent="0.2">
      <c r="B86" s="117"/>
      <c r="D86" s="118" t="s">
        <v>74</v>
      </c>
      <c r="E86" s="119" t="s">
        <v>102</v>
      </c>
      <c r="F86" s="119" t="s">
        <v>103</v>
      </c>
      <c r="I86" s="120"/>
      <c r="J86" s="121">
        <f>BK86</f>
        <v>0</v>
      </c>
      <c r="L86" s="117"/>
      <c r="M86" s="122"/>
      <c r="P86" s="123">
        <f>P87+P90+P95+P98+P102</f>
        <v>0</v>
      </c>
      <c r="R86" s="123">
        <f>R87+R90+R95+R98+R102</f>
        <v>0</v>
      </c>
      <c r="T86" s="123">
        <f>T87+T90+T95+T98+T102</f>
        <v>0</v>
      </c>
      <c r="U86" s="124"/>
      <c r="AR86" s="118" t="s">
        <v>182</v>
      </c>
      <c r="AT86" s="125" t="s">
        <v>74</v>
      </c>
      <c r="AU86" s="125" t="s">
        <v>75</v>
      </c>
      <c r="AY86" s="118" t="s">
        <v>151</v>
      </c>
      <c r="BK86" s="126">
        <f>BK87+BK90+BK95+BK98+BK102</f>
        <v>0</v>
      </c>
    </row>
    <row r="87" spans="2:65" s="11" customFormat="1" ht="22.9" customHeight="1" x14ac:dyDescent="0.2">
      <c r="B87" s="117"/>
      <c r="D87" s="118" t="s">
        <v>74</v>
      </c>
      <c r="E87" s="127" t="s">
        <v>1329</v>
      </c>
      <c r="F87" s="127" t="s">
        <v>1330</v>
      </c>
      <c r="I87" s="120"/>
      <c r="J87" s="128">
        <f>BK87</f>
        <v>0</v>
      </c>
      <c r="L87" s="117"/>
      <c r="M87" s="122"/>
      <c r="P87" s="123">
        <f>SUM(P88:P89)</f>
        <v>0</v>
      </c>
      <c r="R87" s="123">
        <f>SUM(R88:R89)</f>
        <v>0</v>
      </c>
      <c r="T87" s="123">
        <f>SUM(T88:T89)</f>
        <v>0</v>
      </c>
      <c r="U87" s="124"/>
      <c r="AR87" s="118" t="s">
        <v>182</v>
      </c>
      <c r="AT87" s="125" t="s">
        <v>74</v>
      </c>
      <c r="AU87" s="125" t="s">
        <v>82</v>
      </c>
      <c r="AY87" s="118" t="s">
        <v>151</v>
      </c>
      <c r="BK87" s="126">
        <f>SUM(BK88:BK89)</f>
        <v>0</v>
      </c>
    </row>
    <row r="88" spans="2:65" s="1" customFormat="1" ht="16.5" customHeight="1" x14ac:dyDescent="0.2">
      <c r="B88" s="33"/>
      <c r="C88" s="129" t="s">
        <v>82</v>
      </c>
      <c r="D88" s="129" t="s">
        <v>154</v>
      </c>
      <c r="E88" s="130" t="s">
        <v>1331</v>
      </c>
      <c r="F88" s="131" t="s">
        <v>1332</v>
      </c>
      <c r="G88" s="132" t="s">
        <v>329</v>
      </c>
      <c r="H88" s="133">
        <v>1</v>
      </c>
      <c r="I88" s="134"/>
      <c r="J88" s="135">
        <f>ROUND(I88*H88,2)</f>
        <v>0</v>
      </c>
      <c r="K88" s="131" t="s">
        <v>158</v>
      </c>
      <c r="L88" s="33"/>
      <c r="M88" s="136" t="s">
        <v>19</v>
      </c>
      <c r="N88" s="137" t="s">
        <v>47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8">
        <f>S88*H88</f>
        <v>0</v>
      </c>
      <c r="U88" s="139" t="s">
        <v>19</v>
      </c>
      <c r="AR88" s="140" t="s">
        <v>1333</v>
      </c>
      <c r="AT88" s="140" t="s">
        <v>154</v>
      </c>
      <c r="AU88" s="140" t="s">
        <v>88</v>
      </c>
      <c r="AY88" s="18" t="s">
        <v>151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88</v>
      </c>
      <c r="BK88" s="141">
        <f>ROUND(I88*H88,2)</f>
        <v>0</v>
      </c>
      <c r="BL88" s="18" t="s">
        <v>1333</v>
      </c>
      <c r="BM88" s="140" t="s">
        <v>1334</v>
      </c>
    </row>
    <row r="89" spans="2:65" s="1" customFormat="1" ht="11.25" x14ac:dyDescent="0.2">
      <c r="B89" s="33"/>
      <c r="D89" s="142" t="s">
        <v>161</v>
      </c>
      <c r="F89" s="143" t="s">
        <v>1335</v>
      </c>
      <c r="I89" s="144"/>
      <c r="L89" s="33"/>
      <c r="M89" s="145"/>
      <c r="U89" s="54"/>
      <c r="AT89" s="18" t="s">
        <v>161</v>
      </c>
      <c r="AU89" s="18" t="s">
        <v>88</v>
      </c>
    </row>
    <row r="90" spans="2:65" s="11" customFormat="1" ht="22.9" customHeight="1" x14ac:dyDescent="0.2">
      <c r="B90" s="117"/>
      <c r="D90" s="118" t="s">
        <v>74</v>
      </c>
      <c r="E90" s="127" t="s">
        <v>1336</v>
      </c>
      <c r="F90" s="127" t="s">
        <v>1337</v>
      </c>
      <c r="I90" s="120"/>
      <c r="J90" s="128">
        <f>BK90</f>
        <v>0</v>
      </c>
      <c r="L90" s="117"/>
      <c r="M90" s="122"/>
      <c r="P90" s="123">
        <f>SUM(P91:P94)</f>
        <v>0</v>
      </c>
      <c r="R90" s="123">
        <f>SUM(R91:R94)</f>
        <v>0</v>
      </c>
      <c r="T90" s="123">
        <f>SUM(T91:T94)</f>
        <v>0</v>
      </c>
      <c r="U90" s="124"/>
      <c r="AR90" s="118" t="s">
        <v>182</v>
      </c>
      <c r="AT90" s="125" t="s">
        <v>74</v>
      </c>
      <c r="AU90" s="125" t="s">
        <v>82</v>
      </c>
      <c r="AY90" s="118" t="s">
        <v>151</v>
      </c>
      <c r="BK90" s="126">
        <f>SUM(BK91:BK94)</f>
        <v>0</v>
      </c>
    </row>
    <row r="91" spans="2:65" s="1" customFormat="1" ht="16.5" customHeight="1" x14ac:dyDescent="0.2">
      <c r="B91" s="33"/>
      <c r="C91" s="129" t="s">
        <v>88</v>
      </c>
      <c r="D91" s="129" t="s">
        <v>154</v>
      </c>
      <c r="E91" s="130" t="s">
        <v>1338</v>
      </c>
      <c r="F91" s="131" t="s">
        <v>1337</v>
      </c>
      <c r="G91" s="132" t="s">
        <v>1339</v>
      </c>
      <c r="H91" s="133">
        <v>1</v>
      </c>
      <c r="I91" s="134"/>
      <c r="J91" s="135">
        <f>ROUND(I91*H91,2)</f>
        <v>0</v>
      </c>
      <c r="K91" s="131" t="s">
        <v>158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139" t="s">
        <v>19</v>
      </c>
      <c r="AR91" s="140" t="s">
        <v>1333</v>
      </c>
      <c r="AT91" s="140" t="s">
        <v>154</v>
      </c>
      <c r="AU91" s="140" t="s">
        <v>88</v>
      </c>
      <c r="AY91" s="18" t="s">
        <v>151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1333</v>
      </c>
      <c r="BM91" s="140" t="s">
        <v>1340</v>
      </c>
    </row>
    <row r="92" spans="2:65" s="1" customFormat="1" ht="11.25" x14ac:dyDescent="0.2">
      <c r="B92" s="33"/>
      <c r="D92" s="142" t="s">
        <v>161</v>
      </c>
      <c r="F92" s="143" t="s">
        <v>1341</v>
      </c>
      <c r="I92" s="144"/>
      <c r="L92" s="33"/>
      <c r="M92" s="145"/>
      <c r="U92" s="54"/>
      <c r="AT92" s="18" t="s">
        <v>161</v>
      </c>
      <c r="AU92" s="18" t="s">
        <v>88</v>
      </c>
    </row>
    <row r="93" spans="2:65" s="1" customFormat="1" ht="16.5" customHeight="1" x14ac:dyDescent="0.2">
      <c r="B93" s="33"/>
      <c r="C93" s="129" t="s">
        <v>152</v>
      </c>
      <c r="D93" s="129" t="s">
        <v>154</v>
      </c>
      <c r="E93" s="130" t="s">
        <v>1342</v>
      </c>
      <c r="F93" s="131" t="s">
        <v>1343</v>
      </c>
      <c r="G93" s="132" t="s">
        <v>1339</v>
      </c>
      <c r="H93" s="133">
        <v>1</v>
      </c>
      <c r="I93" s="134"/>
      <c r="J93" s="135">
        <f>ROUND(I93*H93,2)</f>
        <v>0</v>
      </c>
      <c r="K93" s="131" t="s">
        <v>158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139" t="s">
        <v>19</v>
      </c>
      <c r="AR93" s="140" t="s">
        <v>1333</v>
      </c>
      <c r="AT93" s="140" t="s">
        <v>154</v>
      </c>
      <c r="AU93" s="140" t="s">
        <v>88</v>
      </c>
      <c r="AY93" s="18" t="s">
        <v>151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1333</v>
      </c>
      <c r="BM93" s="140" t="s">
        <v>1344</v>
      </c>
    </row>
    <row r="94" spans="2:65" s="1" customFormat="1" ht="11.25" x14ac:dyDescent="0.2">
      <c r="B94" s="33"/>
      <c r="D94" s="142" t="s">
        <v>161</v>
      </c>
      <c r="F94" s="143" t="s">
        <v>1345</v>
      </c>
      <c r="I94" s="144"/>
      <c r="L94" s="33"/>
      <c r="M94" s="145"/>
      <c r="U94" s="54"/>
      <c r="AT94" s="18" t="s">
        <v>161</v>
      </c>
      <c r="AU94" s="18" t="s">
        <v>88</v>
      </c>
    </row>
    <row r="95" spans="2:65" s="11" customFormat="1" ht="22.9" customHeight="1" x14ac:dyDescent="0.2">
      <c r="B95" s="117"/>
      <c r="D95" s="118" t="s">
        <v>74</v>
      </c>
      <c r="E95" s="127" t="s">
        <v>1346</v>
      </c>
      <c r="F95" s="127" t="s">
        <v>1347</v>
      </c>
      <c r="I95" s="120"/>
      <c r="J95" s="128">
        <f>BK95</f>
        <v>0</v>
      </c>
      <c r="L95" s="117"/>
      <c r="M95" s="122"/>
      <c r="P95" s="123">
        <f>SUM(P96:P97)</f>
        <v>0</v>
      </c>
      <c r="R95" s="123">
        <f>SUM(R96:R97)</f>
        <v>0</v>
      </c>
      <c r="T95" s="123">
        <f>SUM(T96:T97)</f>
        <v>0</v>
      </c>
      <c r="U95" s="124"/>
      <c r="AR95" s="118" t="s">
        <v>182</v>
      </c>
      <c r="AT95" s="125" t="s">
        <v>74</v>
      </c>
      <c r="AU95" s="125" t="s">
        <v>82</v>
      </c>
      <c r="AY95" s="118" t="s">
        <v>151</v>
      </c>
      <c r="BK95" s="126">
        <f>SUM(BK96:BK97)</f>
        <v>0</v>
      </c>
    </row>
    <row r="96" spans="2:65" s="1" customFormat="1" ht="16.5" customHeight="1" x14ac:dyDescent="0.2">
      <c r="B96" s="33"/>
      <c r="C96" s="129" t="s">
        <v>159</v>
      </c>
      <c r="D96" s="129" t="s">
        <v>154</v>
      </c>
      <c r="E96" s="130" t="s">
        <v>1348</v>
      </c>
      <c r="F96" s="131" t="s">
        <v>1349</v>
      </c>
      <c r="G96" s="132" t="s">
        <v>1339</v>
      </c>
      <c r="H96" s="133">
        <v>1</v>
      </c>
      <c r="I96" s="134"/>
      <c r="J96" s="135">
        <f>ROUND(I96*H96,2)</f>
        <v>0</v>
      </c>
      <c r="K96" s="131" t="s">
        <v>158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139" t="s">
        <v>19</v>
      </c>
      <c r="AR96" s="140" t="s">
        <v>1333</v>
      </c>
      <c r="AT96" s="140" t="s">
        <v>154</v>
      </c>
      <c r="AU96" s="140" t="s">
        <v>88</v>
      </c>
      <c r="AY96" s="18" t="s">
        <v>151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1333</v>
      </c>
      <c r="BM96" s="140" t="s">
        <v>1350</v>
      </c>
    </row>
    <row r="97" spans="2:65" s="1" customFormat="1" ht="11.25" x14ac:dyDescent="0.2">
      <c r="B97" s="33"/>
      <c r="D97" s="142" t="s">
        <v>161</v>
      </c>
      <c r="F97" s="143" t="s">
        <v>1351</v>
      </c>
      <c r="I97" s="144"/>
      <c r="L97" s="33"/>
      <c r="M97" s="145"/>
      <c r="U97" s="54"/>
      <c r="AT97" s="18" t="s">
        <v>161</v>
      </c>
      <c r="AU97" s="18" t="s">
        <v>88</v>
      </c>
    </row>
    <row r="98" spans="2:65" s="11" customFormat="1" ht="22.9" customHeight="1" x14ac:dyDescent="0.2">
      <c r="B98" s="117"/>
      <c r="D98" s="118" t="s">
        <v>74</v>
      </c>
      <c r="E98" s="127" t="s">
        <v>1352</v>
      </c>
      <c r="F98" s="127" t="s">
        <v>1353</v>
      </c>
      <c r="I98" s="120"/>
      <c r="J98" s="128">
        <f>BK98</f>
        <v>0</v>
      </c>
      <c r="L98" s="117"/>
      <c r="M98" s="122"/>
      <c r="P98" s="123">
        <f>SUM(P99:P101)</f>
        <v>0</v>
      </c>
      <c r="R98" s="123">
        <f>SUM(R99:R101)</f>
        <v>0</v>
      </c>
      <c r="T98" s="123">
        <f>SUM(T99:T101)</f>
        <v>0</v>
      </c>
      <c r="U98" s="124"/>
      <c r="AR98" s="118" t="s">
        <v>182</v>
      </c>
      <c r="AT98" s="125" t="s">
        <v>74</v>
      </c>
      <c r="AU98" s="125" t="s">
        <v>82</v>
      </c>
      <c r="AY98" s="118" t="s">
        <v>151</v>
      </c>
      <c r="BK98" s="126">
        <f>SUM(BK99:BK101)</f>
        <v>0</v>
      </c>
    </row>
    <row r="99" spans="2:65" s="1" customFormat="1" ht="16.5" customHeight="1" x14ac:dyDescent="0.2">
      <c r="B99" s="33"/>
      <c r="C99" s="129" t="s">
        <v>182</v>
      </c>
      <c r="D99" s="129" t="s">
        <v>154</v>
      </c>
      <c r="E99" s="130" t="s">
        <v>1354</v>
      </c>
      <c r="F99" s="131" t="s">
        <v>1355</v>
      </c>
      <c r="G99" s="132" t="s">
        <v>1339</v>
      </c>
      <c r="H99" s="133">
        <v>1</v>
      </c>
      <c r="I99" s="134"/>
      <c r="J99" s="135">
        <f>ROUND(I99*H99,2)</f>
        <v>0</v>
      </c>
      <c r="K99" s="131" t="s">
        <v>158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139" t="s">
        <v>19</v>
      </c>
      <c r="AR99" s="140" t="s">
        <v>1333</v>
      </c>
      <c r="AT99" s="140" t="s">
        <v>154</v>
      </c>
      <c r="AU99" s="140" t="s">
        <v>88</v>
      </c>
      <c r="AY99" s="18" t="s">
        <v>151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1333</v>
      </c>
      <c r="BM99" s="140" t="s">
        <v>1356</v>
      </c>
    </row>
    <row r="100" spans="2:65" s="1" customFormat="1" ht="11.25" x14ac:dyDescent="0.2">
      <c r="B100" s="33"/>
      <c r="D100" s="142" t="s">
        <v>161</v>
      </c>
      <c r="F100" s="143" t="s">
        <v>1357</v>
      </c>
      <c r="I100" s="144"/>
      <c r="L100" s="33"/>
      <c r="M100" s="145"/>
      <c r="U100" s="54"/>
      <c r="AT100" s="18" t="s">
        <v>161</v>
      </c>
      <c r="AU100" s="18" t="s">
        <v>88</v>
      </c>
    </row>
    <row r="101" spans="2:65" s="1" customFormat="1" ht="19.5" x14ac:dyDescent="0.2">
      <c r="B101" s="33"/>
      <c r="D101" s="147" t="s">
        <v>218</v>
      </c>
      <c r="F101" s="164" t="s">
        <v>1358</v>
      </c>
      <c r="I101" s="144"/>
      <c r="L101" s="33"/>
      <c r="M101" s="145"/>
      <c r="U101" s="54"/>
      <c r="AT101" s="18" t="s">
        <v>218</v>
      </c>
      <c r="AU101" s="18" t="s">
        <v>88</v>
      </c>
    </row>
    <row r="102" spans="2:65" s="11" customFormat="1" ht="22.9" customHeight="1" x14ac:dyDescent="0.2">
      <c r="B102" s="117"/>
      <c r="D102" s="118" t="s">
        <v>74</v>
      </c>
      <c r="E102" s="127" t="s">
        <v>1359</v>
      </c>
      <c r="F102" s="127" t="s">
        <v>1360</v>
      </c>
      <c r="I102" s="120"/>
      <c r="J102" s="128">
        <f>BK102</f>
        <v>0</v>
      </c>
      <c r="L102" s="117"/>
      <c r="M102" s="122"/>
      <c r="P102" s="123">
        <f>SUM(P103:P107)</f>
        <v>0</v>
      </c>
      <c r="R102" s="123">
        <f>SUM(R103:R107)</f>
        <v>0</v>
      </c>
      <c r="T102" s="123">
        <f>SUM(T103:T107)</f>
        <v>0</v>
      </c>
      <c r="U102" s="124"/>
      <c r="AR102" s="118" t="s">
        <v>182</v>
      </c>
      <c r="AT102" s="125" t="s">
        <v>74</v>
      </c>
      <c r="AU102" s="125" t="s">
        <v>82</v>
      </c>
      <c r="AY102" s="118" t="s">
        <v>151</v>
      </c>
      <c r="BK102" s="126">
        <f>SUM(BK103:BK107)</f>
        <v>0</v>
      </c>
    </row>
    <row r="103" spans="2:65" s="1" customFormat="1" ht="16.5" customHeight="1" x14ac:dyDescent="0.2">
      <c r="B103" s="33"/>
      <c r="C103" s="129" t="s">
        <v>187</v>
      </c>
      <c r="D103" s="129" t="s">
        <v>154</v>
      </c>
      <c r="E103" s="130" t="s">
        <v>1361</v>
      </c>
      <c r="F103" s="131" t="s">
        <v>1362</v>
      </c>
      <c r="G103" s="132" t="s">
        <v>1339</v>
      </c>
      <c r="H103" s="133">
        <v>1</v>
      </c>
      <c r="I103" s="134"/>
      <c r="J103" s="135">
        <f>ROUND(I103*H103,2)</f>
        <v>0</v>
      </c>
      <c r="K103" s="131" t="s">
        <v>158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139" t="s">
        <v>19</v>
      </c>
      <c r="AR103" s="140" t="s">
        <v>1333</v>
      </c>
      <c r="AT103" s="140" t="s">
        <v>154</v>
      </c>
      <c r="AU103" s="140" t="s">
        <v>88</v>
      </c>
      <c r="AY103" s="18" t="s">
        <v>151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1333</v>
      </c>
      <c r="BM103" s="140" t="s">
        <v>1363</v>
      </c>
    </row>
    <row r="104" spans="2:65" s="1" customFormat="1" ht="11.25" x14ac:dyDescent="0.2">
      <c r="B104" s="33"/>
      <c r="D104" s="142" t="s">
        <v>161</v>
      </c>
      <c r="F104" s="143" t="s">
        <v>1364</v>
      </c>
      <c r="I104" s="144"/>
      <c r="L104" s="33"/>
      <c r="M104" s="145"/>
      <c r="U104" s="54"/>
      <c r="AT104" s="18" t="s">
        <v>161</v>
      </c>
      <c r="AU104" s="18" t="s">
        <v>88</v>
      </c>
    </row>
    <row r="105" spans="2:65" s="1" customFormat="1" ht="16.5" customHeight="1" x14ac:dyDescent="0.2">
      <c r="B105" s="33"/>
      <c r="C105" s="129" t="s">
        <v>193</v>
      </c>
      <c r="D105" s="129" t="s">
        <v>154</v>
      </c>
      <c r="E105" s="130" t="s">
        <v>1365</v>
      </c>
      <c r="F105" s="131" t="s">
        <v>1366</v>
      </c>
      <c r="G105" s="132" t="s">
        <v>1339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139" t="s">
        <v>19</v>
      </c>
      <c r="AR105" s="140" t="s">
        <v>1333</v>
      </c>
      <c r="AT105" s="140" t="s">
        <v>154</v>
      </c>
      <c r="AU105" s="140" t="s">
        <v>88</v>
      </c>
      <c r="AY105" s="18" t="s">
        <v>151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1333</v>
      </c>
      <c r="BM105" s="140" t="s">
        <v>1367</v>
      </c>
    </row>
    <row r="106" spans="2:65" s="1" customFormat="1" ht="16.5" customHeight="1" x14ac:dyDescent="0.2">
      <c r="B106" s="33"/>
      <c r="C106" s="129" t="s">
        <v>203</v>
      </c>
      <c r="D106" s="129" t="s">
        <v>154</v>
      </c>
      <c r="E106" s="130" t="s">
        <v>1368</v>
      </c>
      <c r="F106" s="131" t="s">
        <v>1369</v>
      </c>
      <c r="G106" s="132" t="s">
        <v>1339</v>
      </c>
      <c r="H106" s="133">
        <v>1</v>
      </c>
      <c r="I106" s="134"/>
      <c r="J106" s="135">
        <f>ROUND(I106*H106,2)</f>
        <v>0</v>
      </c>
      <c r="K106" s="131" t="s">
        <v>158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139" t="s">
        <v>19</v>
      </c>
      <c r="AR106" s="140" t="s">
        <v>1333</v>
      </c>
      <c r="AT106" s="140" t="s">
        <v>154</v>
      </c>
      <c r="AU106" s="140" t="s">
        <v>88</v>
      </c>
      <c r="AY106" s="18" t="s">
        <v>151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1333</v>
      </c>
      <c r="BM106" s="140" t="s">
        <v>1370</v>
      </c>
    </row>
    <row r="107" spans="2:65" s="1" customFormat="1" ht="11.25" x14ac:dyDescent="0.2">
      <c r="B107" s="33"/>
      <c r="D107" s="142" t="s">
        <v>161</v>
      </c>
      <c r="F107" s="143" t="s">
        <v>1371</v>
      </c>
      <c r="I107" s="144"/>
      <c r="L107" s="33"/>
      <c r="M107" s="188"/>
      <c r="N107" s="186"/>
      <c r="O107" s="186"/>
      <c r="P107" s="186"/>
      <c r="Q107" s="186"/>
      <c r="R107" s="186"/>
      <c r="S107" s="186"/>
      <c r="T107" s="186"/>
      <c r="U107" s="189"/>
      <c r="AT107" s="18" t="s">
        <v>161</v>
      </c>
      <c r="AU107" s="18" t="s">
        <v>88</v>
      </c>
    </row>
    <row r="108" spans="2:65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sheetProtection algorithmName="SHA-512" hashValue="HfPf4XezSp4/hrYfAuHaqEGkvyCu4CaUP32DAobimifhZDegZ7VaViunDW82UuwRjp5Cm3e00e4usYEkKHDytg==" saltValue="oCm/P2unJU+a3hvBD7kIiiRnXhyjzfL2q89cK1tYBNnUlrfqkGAgcjCLqTbW+RnP/f0ZnI6pnYtppMCtxam5qw==" spinCount="100000" sheet="1" objects="1" scenarios="1" formatColumns="0" formatRows="0" autoFilter="0"/>
  <autoFilter ref="C84:K107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2" r:id="rId2" xr:uid="{00000000-0004-0000-0600-000001000000}"/>
    <hyperlink ref="F94" r:id="rId3" xr:uid="{00000000-0004-0000-0600-000002000000}"/>
    <hyperlink ref="F97" r:id="rId4" xr:uid="{00000000-0004-0000-0600-000003000000}"/>
    <hyperlink ref="F100" r:id="rId5" xr:uid="{00000000-0004-0000-0600-000004000000}"/>
    <hyperlink ref="F104" r:id="rId6" xr:uid="{00000000-0004-0000-0600-000005000000}"/>
    <hyperlink ref="F107" r:id="rId7" xr:uid="{00000000-0004-0000-06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customFormat="1" ht="37.5" customHeight="1" x14ac:dyDescent="0.2"/>
    <row r="2" spans="2:11" customFormat="1" ht="7.5" customHeight="1" x14ac:dyDescent="0.2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6" customFormat="1" ht="45" customHeight="1" x14ac:dyDescent="0.2">
      <c r="B3" s="194"/>
      <c r="C3" s="322" t="s">
        <v>1372</v>
      </c>
      <c r="D3" s="322"/>
      <c r="E3" s="322"/>
      <c r="F3" s="322"/>
      <c r="G3" s="322"/>
      <c r="H3" s="322"/>
      <c r="I3" s="322"/>
      <c r="J3" s="322"/>
      <c r="K3" s="195"/>
    </row>
    <row r="4" spans="2:11" customFormat="1" ht="25.5" customHeight="1" x14ac:dyDescent="0.3">
      <c r="B4" s="196"/>
      <c r="C4" s="321" t="s">
        <v>1373</v>
      </c>
      <c r="D4" s="321"/>
      <c r="E4" s="321"/>
      <c r="F4" s="321"/>
      <c r="G4" s="321"/>
      <c r="H4" s="321"/>
      <c r="I4" s="321"/>
      <c r="J4" s="321"/>
      <c r="K4" s="197"/>
    </row>
    <row r="5" spans="2:11" customFormat="1" ht="5.25" customHeight="1" x14ac:dyDescent="0.2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customFormat="1" ht="15" customHeight="1" x14ac:dyDescent="0.2">
      <c r="B6" s="196"/>
      <c r="C6" s="320" t="s">
        <v>1374</v>
      </c>
      <c r="D6" s="320"/>
      <c r="E6" s="320"/>
      <c r="F6" s="320"/>
      <c r="G6" s="320"/>
      <c r="H6" s="320"/>
      <c r="I6" s="320"/>
      <c r="J6" s="320"/>
      <c r="K6" s="197"/>
    </row>
    <row r="7" spans="2:11" customFormat="1" ht="15" customHeight="1" x14ac:dyDescent="0.2">
      <c r="B7" s="200"/>
      <c r="C7" s="320" t="s">
        <v>1375</v>
      </c>
      <c r="D7" s="320"/>
      <c r="E7" s="320"/>
      <c r="F7" s="320"/>
      <c r="G7" s="320"/>
      <c r="H7" s="320"/>
      <c r="I7" s="320"/>
      <c r="J7" s="320"/>
      <c r="K7" s="197"/>
    </row>
    <row r="8" spans="2:11" customFormat="1" ht="12.75" customHeight="1" x14ac:dyDescent="0.2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customFormat="1" ht="15" customHeight="1" x14ac:dyDescent="0.2">
      <c r="B9" s="200"/>
      <c r="C9" s="320" t="s">
        <v>1376</v>
      </c>
      <c r="D9" s="320"/>
      <c r="E9" s="320"/>
      <c r="F9" s="320"/>
      <c r="G9" s="320"/>
      <c r="H9" s="320"/>
      <c r="I9" s="320"/>
      <c r="J9" s="320"/>
      <c r="K9" s="197"/>
    </row>
    <row r="10" spans="2:11" customFormat="1" ht="15" customHeight="1" x14ac:dyDescent="0.2">
      <c r="B10" s="200"/>
      <c r="C10" s="199"/>
      <c r="D10" s="320" t="s">
        <v>1377</v>
      </c>
      <c r="E10" s="320"/>
      <c r="F10" s="320"/>
      <c r="G10" s="320"/>
      <c r="H10" s="320"/>
      <c r="I10" s="320"/>
      <c r="J10" s="320"/>
      <c r="K10" s="197"/>
    </row>
    <row r="11" spans="2:11" customFormat="1" ht="15" customHeight="1" x14ac:dyDescent="0.2">
      <c r="B11" s="200"/>
      <c r="C11" s="201"/>
      <c r="D11" s="320" t="s">
        <v>1378</v>
      </c>
      <c r="E11" s="320"/>
      <c r="F11" s="320"/>
      <c r="G11" s="320"/>
      <c r="H11" s="320"/>
      <c r="I11" s="320"/>
      <c r="J11" s="320"/>
      <c r="K11" s="197"/>
    </row>
    <row r="12" spans="2:11" customFormat="1" ht="15" customHeight="1" x14ac:dyDescent="0.2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customFormat="1" ht="15" customHeight="1" x14ac:dyDescent="0.2">
      <c r="B13" s="200"/>
      <c r="C13" s="201"/>
      <c r="D13" s="202" t="s">
        <v>1379</v>
      </c>
      <c r="E13" s="199"/>
      <c r="F13" s="199"/>
      <c r="G13" s="199"/>
      <c r="H13" s="199"/>
      <c r="I13" s="199"/>
      <c r="J13" s="199"/>
      <c r="K13" s="197"/>
    </row>
    <row r="14" spans="2:11" customFormat="1" ht="12.75" customHeight="1" x14ac:dyDescent="0.2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customFormat="1" ht="15" customHeight="1" x14ac:dyDescent="0.2">
      <c r="B15" s="200"/>
      <c r="C15" s="201"/>
      <c r="D15" s="320" t="s">
        <v>1380</v>
      </c>
      <c r="E15" s="320"/>
      <c r="F15" s="320"/>
      <c r="G15" s="320"/>
      <c r="H15" s="320"/>
      <c r="I15" s="320"/>
      <c r="J15" s="320"/>
      <c r="K15" s="197"/>
    </row>
    <row r="16" spans="2:11" customFormat="1" ht="15" customHeight="1" x14ac:dyDescent="0.2">
      <c r="B16" s="200"/>
      <c r="C16" s="201"/>
      <c r="D16" s="320" t="s">
        <v>1381</v>
      </c>
      <c r="E16" s="320"/>
      <c r="F16" s="320"/>
      <c r="G16" s="320"/>
      <c r="H16" s="320"/>
      <c r="I16" s="320"/>
      <c r="J16" s="320"/>
      <c r="K16" s="197"/>
    </row>
    <row r="17" spans="2:11" customFormat="1" ht="15" customHeight="1" x14ac:dyDescent="0.2">
      <c r="B17" s="200"/>
      <c r="C17" s="201"/>
      <c r="D17" s="320" t="s">
        <v>1382</v>
      </c>
      <c r="E17" s="320"/>
      <c r="F17" s="320"/>
      <c r="G17" s="320"/>
      <c r="H17" s="320"/>
      <c r="I17" s="320"/>
      <c r="J17" s="320"/>
      <c r="K17" s="197"/>
    </row>
    <row r="18" spans="2:11" customFormat="1" ht="15" customHeight="1" x14ac:dyDescent="0.2">
      <c r="B18" s="200"/>
      <c r="C18" s="201"/>
      <c r="D18" s="201"/>
      <c r="E18" s="203" t="s">
        <v>81</v>
      </c>
      <c r="F18" s="320" t="s">
        <v>1383</v>
      </c>
      <c r="G18" s="320"/>
      <c r="H18" s="320"/>
      <c r="I18" s="320"/>
      <c r="J18" s="320"/>
      <c r="K18" s="197"/>
    </row>
    <row r="19" spans="2:11" customFormat="1" ht="15" customHeight="1" x14ac:dyDescent="0.2">
      <c r="B19" s="200"/>
      <c r="C19" s="201"/>
      <c r="D19" s="201"/>
      <c r="E19" s="203" t="s">
        <v>1384</v>
      </c>
      <c r="F19" s="320" t="s">
        <v>1385</v>
      </c>
      <c r="G19" s="320"/>
      <c r="H19" s="320"/>
      <c r="I19" s="320"/>
      <c r="J19" s="320"/>
      <c r="K19" s="197"/>
    </row>
    <row r="20" spans="2:11" customFormat="1" ht="15" customHeight="1" x14ac:dyDescent="0.2">
      <c r="B20" s="200"/>
      <c r="C20" s="201"/>
      <c r="D20" s="201"/>
      <c r="E20" s="203" t="s">
        <v>1386</v>
      </c>
      <c r="F20" s="320" t="s">
        <v>1387</v>
      </c>
      <c r="G20" s="320"/>
      <c r="H20" s="320"/>
      <c r="I20" s="320"/>
      <c r="J20" s="320"/>
      <c r="K20" s="197"/>
    </row>
    <row r="21" spans="2:11" customFormat="1" ht="15" customHeight="1" x14ac:dyDescent="0.2">
      <c r="B21" s="200"/>
      <c r="C21" s="201"/>
      <c r="D21" s="201"/>
      <c r="E21" s="203" t="s">
        <v>104</v>
      </c>
      <c r="F21" s="320" t="s">
        <v>1388</v>
      </c>
      <c r="G21" s="320"/>
      <c r="H21" s="320"/>
      <c r="I21" s="320"/>
      <c r="J21" s="320"/>
      <c r="K21" s="197"/>
    </row>
    <row r="22" spans="2:11" customFormat="1" ht="15" customHeight="1" x14ac:dyDescent="0.2">
      <c r="B22" s="200"/>
      <c r="C22" s="201"/>
      <c r="D22" s="201"/>
      <c r="E22" s="203" t="s">
        <v>1389</v>
      </c>
      <c r="F22" s="320" t="s">
        <v>1205</v>
      </c>
      <c r="G22" s="320"/>
      <c r="H22" s="320"/>
      <c r="I22" s="320"/>
      <c r="J22" s="320"/>
      <c r="K22" s="197"/>
    </row>
    <row r="23" spans="2:11" customFormat="1" ht="15" customHeight="1" x14ac:dyDescent="0.2">
      <c r="B23" s="200"/>
      <c r="C23" s="201"/>
      <c r="D23" s="201"/>
      <c r="E23" s="203" t="s">
        <v>87</v>
      </c>
      <c r="F23" s="320" t="s">
        <v>1390</v>
      </c>
      <c r="G23" s="320"/>
      <c r="H23" s="320"/>
      <c r="I23" s="320"/>
      <c r="J23" s="320"/>
      <c r="K23" s="197"/>
    </row>
    <row r="24" spans="2:11" customFormat="1" ht="12.75" customHeight="1" x14ac:dyDescent="0.2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customFormat="1" ht="15" customHeight="1" x14ac:dyDescent="0.2">
      <c r="B25" s="200"/>
      <c r="C25" s="320" t="s">
        <v>1391</v>
      </c>
      <c r="D25" s="320"/>
      <c r="E25" s="320"/>
      <c r="F25" s="320"/>
      <c r="G25" s="320"/>
      <c r="H25" s="320"/>
      <c r="I25" s="320"/>
      <c r="J25" s="320"/>
      <c r="K25" s="197"/>
    </row>
    <row r="26" spans="2:11" customFormat="1" ht="15" customHeight="1" x14ac:dyDescent="0.2">
      <c r="B26" s="200"/>
      <c r="C26" s="320" t="s">
        <v>1392</v>
      </c>
      <c r="D26" s="320"/>
      <c r="E26" s="320"/>
      <c r="F26" s="320"/>
      <c r="G26" s="320"/>
      <c r="H26" s="320"/>
      <c r="I26" s="320"/>
      <c r="J26" s="320"/>
      <c r="K26" s="197"/>
    </row>
    <row r="27" spans="2:11" customFormat="1" ht="15" customHeight="1" x14ac:dyDescent="0.2">
      <c r="B27" s="200"/>
      <c r="C27" s="199"/>
      <c r="D27" s="320" t="s">
        <v>1393</v>
      </c>
      <c r="E27" s="320"/>
      <c r="F27" s="320"/>
      <c r="G27" s="320"/>
      <c r="H27" s="320"/>
      <c r="I27" s="320"/>
      <c r="J27" s="320"/>
      <c r="K27" s="197"/>
    </row>
    <row r="28" spans="2:11" customFormat="1" ht="15" customHeight="1" x14ac:dyDescent="0.2">
      <c r="B28" s="200"/>
      <c r="C28" s="201"/>
      <c r="D28" s="320" t="s">
        <v>1394</v>
      </c>
      <c r="E28" s="320"/>
      <c r="F28" s="320"/>
      <c r="G28" s="320"/>
      <c r="H28" s="320"/>
      <c r="I28" s="320"/>
      <c r="J28" s="320"/>
      <c r="K28" s="197"/>
    </row>
    <row r="29" spans="2:11" customFormat="1" ht="12.75" customHeight="1" x14ac:dyDescent="0.2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customFormat="1" ht="15" customHeight="1" x14ac:dyDescent="0.2">
      <c r="B30" s="200"/>
      <c r="C30" s="201"/>
      <c r="D30" s="320" t="s">
        <v>1395</v>
      </c>
      <c r="E30" s="320"/>
      <c r="F30" s="320"/>
      <c r="G30" s="320"/>
      <c r="H30" s="320"/>
      <c r="I30" s="320"/>
      <c r="J30" s="320"/>
      <c r="K30" s="197"/>
    </row>
    <row r="31" spans="2:11" customFormat="1" ht="15" customHeight="1" x14ac:dyDescent="0.2">
      <c r="B31" s="200"/>
      <c r="C31" s="201"/>
      <c r="D31" s="320" t="s">
        <v>1396</v>
      </c>
      <c r="E31" s="320"/>
      <c r="F31" s="320"/>
      <c r="G31" s="320"/>
      <c r="H31" s="320"/>
      <c r="I31" s="320"/>
      <c r="J31" s="320"/>
      <c r="K31" s="197"/>
    </row>
    <row r="32" spans="2:11" customFormat="1" ht="12.75" customHeight="1" x14ac:dyDescent="0.2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customFormat="1" ht="15" customHeight="1" x14ac:dyDescent="0.2">
      <c r="B33" s="200"/>
      <c r="C33" s="201"/>
      <c r="D33" s="320" t="s">
        <v>1397</v>
      </c>
      <c r="E33" s="320"/>
      <c r="F33" s="320"/>
      <c r="G33" s="320"/>
      <c r="H33" s="320"/>
      <c r="I33" s="320"/>
      <c r="J33" s="320"/>
      <c r="K33" s="197"/>
    </row>
    <row r="34" spans="2:11" customFormat="1" ht="15" customHeight="1" x14ac:dyDescent="0.2">
      <c r="B34" s="200"/>
      <c r="C34" s="201"/>
      <c r="D34" s="320" t="s">
        <v>1398</v>
      </c>
      <c r="E34" s="320"/>
      <c r="F34" s="320"/>
      <c r="G34" s="320"/>
      <c r="H34" s="320"/>
      <c r="I34" s="320"/>
      <c r="J34" s="320"/>
      <c r="K34" s="197"/>
    </row>
    <row r="35" spans="2:11" customFormat="1" ht="15" customHeight="1" x14ac:dyDescent="0.2">
      <c r="B35" s="200"/>
      <c r="C35" s="201"/>
      <c r="D35" s="320" t="s">
        <v>1399</v>
      </c>
      <c r="E35" s="320"/>
      <c r="F35" s="320"/>
      <c r="G35" s="320"/>
      <c r="H35" s="320"/>
      <c r="I35" s="320"/>
      <c r="J35" s="320"/>
      <c r="K35" s="197"/>
    </row>
    <row r="36" spans="2:11" customFormat="1" ht="15" customHeight="1" x14ac:dyDescent="0.2">
      <c r="B36" s="200"/>
      <c r="C36" s="201"/>
      <c r="D36" s="199"/>
      <c r="E36" s="202" t="s">
        <v>136</v>
      </c>
      <c r="F36" s="199"/>
      <c r="G36" s="320" t="s">
        <v>1400</v>
      </c>
      <c r="H36" s="320"/>
      <c r="I36" s="320"/>
      <c r="J36" s="320"/>
      <c r="K36" s="197"/>
    </row>
    <row r="37" spans="2:11" customFormat="1" ht="30.75" customHeight="1" x14ac:dyDescent="0.2">
      <c r="B37" s="200"/>
      <c r="C37" s="201"/>
      <c r="D37" s="199"/>
      <c r="E37" s="202" t="s">
        <v>1401</v>
      </c>
      <c r="F37" s="199"/>
      <c r="G37" s="320" t="s">
        <v>1402</v>
      </c>
      <c r="H37" s="320"/>
      <c r="I37" s="320"/>
      <c r="J37" s="320"/>
      <c r="K37" s="197"/>
    </row>
    <row r="38" spans="2:11" customFormat="1" ht="15" customHeight="1" x14ac:dyDescent="0.2">
      <c r="B38" s="200"/>
      <c r="C38" s="201"/>
      <c r="D38" s="199"/>
      <c r="E38" s="202" t="s">
        <v>56</v>
      </c>
      <c r="F38" s="199"/>
      <c r="G38" s="320" t="s">
        <v>1403</v>
      </c>
      <c r="H38" s="320"/>
      <c r="I38" s="320"/>
      <c r="J38" s="320"/>
      <c r="K38" s="197"/>
    </row>
    <row r="39" spans="2:11" customFormat="1" ht="15" customHeight="1" x14ac:dyDescent="0.2">
      <c r="B39" s="200"/>
      <c r="C39" s="201"/>
      <c r="D39" s="199"/>
      <c r="E39" s="202" t="s">
        <v>57</v>
      </c>
      <c r="F39" s="199"/>
      <c r="G39" s="320" t="s">
        <v>1404</v>
      </c>
      <c r="H39" s="320"/>
      <c r="I39" s="320"/>
      <c r="J39" s="320"/>
      <c r="K39" s="197"/>
    </row>
    <row r="40" spans="2:11" customFormat="1" ht="15" customHeight="1" x14ac:dyDescent="0.2">
      <c r="B40" s="200"/>
      <c r="C40" s="201"/>
      <c r="D40" s="199"/>
      <c r="E40" s="202" t="s">
        <v>137</v>
      </c>
      <c r="F40" s="199"/>
      <c r="G40" s="320" t="s">
        <v>1405</v>
      </c>
      <c r="H40" s="320"/>
      <c r="I40" s="320"/>
      <c r="J40" s="320"/>
      <c r="K40" s="197"/>
    </row>
    <row r="41" spans="2:11" customFormat="1" ht="15" customHeight="1" x14ac:dyDescent="0.2">
      <c r="B41" s="200"/>
      <c r="C41" s="201"/>
      <c r="D41" s="199"/>
      <c r="E41" s="202" t="s">
        <v>138</v>
      </c>
      <c r="F41" s="199"/>
      <c r="G41" s="320" t="s">
        <v>1406</v>
      </c>
      <c r="H41" s="320"/>
      <c r="I41" s="320"/>
      <c r="J41" s="320"/>
      <c r="K41" s="197"/>
    </row>
    <row r="42" spans="2:11" customFormat="1" ht="15" customHeight="1" x14ac:dyDescent="0.2">
      <c r="B42" s="200"/>
      <c r="C42" s="201"/>
      <c r="D42" s="199"/>
      <c r="E42" s="202" t="s">
        <v>1407</v>
      </c>
      <c r="F42" s="199"/>
      <c r="G42" s="320" t="s">
        <v>1408</v>
      </c>
      <c r="H42" s="320"/>
      <c r="I42" s="320"/>
      <c r="J42" s="320"/>
      <c r="K42" s="197"/>
    </row>
    <row r="43" spans="2:11" customFormat="1" ht="15" customHeight="1" x14ac:dyDescent="0.2">
      <c r="B43" s="200"/>
      <c r="C43" s="201"/>
      <c r="D43" s="199"/>
      <c r="E43" s="202"/>
      <c r="F43" s="199"/>
      <c r="G43" s="320" t="s">
        <v>1409</v>
      </c>
      <c r="H43" s="320"/>
      <c r="I43" s="320"/>
      <c r="J43" s="320"/>
      <c r="K43" s="197"/>
    </row>
    <row r="44" spans="2:11" customFormat="1" ht="15" customHeight="1" x14ac:dyDescent="0.2">
      <c r="B44" s="200"/>
      <c r="C44" s="201"/>
      <c r="D44" s="199"/>
      <c r="E44" s="202" t="s">
        <v>1410</v>
      </c>
      <c r="F44" s="199"/>
      <c r="G44" s="320" t="s">
        <v>1411</v>
      </c>
      <c r="H44" s="320"/>
      <c r="I44" s="320"/>
      <c r="J44" s="320"/>
      <c r="K44" s="197"/>
    </row>
    <row r="45" spans="2:11" customFormat="1" ht="15" customHeight="1" x14ac:dyDescent="0.2">
      <c r="B45" s="200"/>
      <c r="C45" s="201"/>
      <c r="D45" s="199"/>
      <c r="E45" s="202" t="s">
        <v>140</v>
      </c>
      <c r="F45" s="199"/>
      <c r="G45" s="320" t="s">
        <v>1412</v>
      </c>
      <c r="H45" s="320"/>
      <c r="I45" s="320"/>
      <c r="J45" s="320"/>
      <c r="K45" s="197"/>
    </row>
    <row r="46" spans="2:11" customFormat="1" ht="12.75" customHeight="1" x14ac:dyDescent="0.2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customFormat="1" ht="15" customHeight="1" x14ac:dyDescent="0.2">
      <c r="B47" s="200"/>
      <c r="C47" s="201"/>
      <c r="D47" s="320" t="s">
        <v>1413</v>
      </c>
      <c r="E47" s="320"/>
      <c r="F47" s="320"/>
      <c r="G47" s="320"/>
      <c r="H47" s="320"/>
      <c r="I47" s="320"/>
      <c r="J47" s="320"/>
      <c r="K47" s="197"/>
    </row>
    <row r="48" spans="2:11" customFormat="1" ht="15" customHeight="1" x14ac:dyDescent="0.2">
      <c r="B48" s="200"/>
      <c r="C48" s="201"/>
      <c r="D48" s="201"/>
      <c r="E48" s="320" t="s">
        <v>1414</v>
      </c>
      <c r="F48" s="320"/>
      <c r="G48" s="320"/>
      <c r="H48" s="320"/>
      <c r="I48" s="320"/>
      <c r="J48" s="320"/>
      <c r="K48" s="197"/>
    </row>
    <row r="49" spans="2:11" customFormat="1" ht="15" customHeight="1" x14ac:dyDescent="0.2">
      <c r="B49" s="200"/>
      <c r="C49" s="201"/>
      <c r="D49" s="201"/>
      <c r="E49" s="320" t="s">
        <v>1415</v>
      </c>
      <c r="F49" s="320"/>
      <c r="G49" s="320"/>
      <c r="H49" s="320"/>
      <c r="I49" s="320"/>
      <c r="J49" s="320"/>
      <c r="K49" s="197"/>
    </row>
    <row r="50" spans="2:11" customFormat="1" ht="15" customHeight="1" x14ac:dyDescent="0.2">
      <c r="B50" s="200"/>
      <c r="C50" s="201"/>
      <c r="D50" s="201"/>
      <c r="E50" s="320" t="s">
        <v>1416</v>
      </c>
      <c r="F50" s="320"/>
      <c r="G50" s="320"/>
      <c r="H50" s="320"/>
      <c r="I50" s="320"/>
      <c r="J50" s="320"/>
      <c r="K50" s="197"/>
    </row>
    <row r="51" spans="2:11" customFormat="1" ht="15" customHeight="1" x14ac:dyDescent="0.2">
      <c r="B51" s="200"/>
      <c r="C51" s="201"/>
      <c r="D51" s="320" t="s">
        <v>1417</v>
      </c>
      <c r="E51" s="320"/>
      <c r="F51" s="320"/>
      <c r="G51" s="320"/>
      <c r="H51" s="320"/>
      <c r="I51" s="320"/>
      <c r="J51" s="320"/>
      <c r="K51" s="197"/>
    </row>
    <row r="52" spans="2:11" customFormat="1" ht="25.5" customHeight="1" x14ac:dyDescent="0.3">
      <c r="B52" s="196"/>
      <c r="C52" s="321" t="s">
        <v>1418</v>
      </c>
      <c r="D52" s="321"/>
      <c r="E52" s="321"/>
      <c r="F52" s="321"/>
      <c r="G52" s="321"/>
      <c r="H52" s="321"/>
      <c r="I52" s="321"/>
      <c r="J52" s="321"/>
      <c r="K52" s="197"/>
    </row>
    <row r="53" spans="2:11" customFormat="1" ht="5.25" customHeight="1" x14ac:dyDescent="0.2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customFormat="1" ht="15" customHeight="1" x14ac:dyDescent="0.2">
      <c r="B54" s="196"/>
      <c r="C54" s="320" t="s">
        <v>1419</v>
      </c>
      <c r="D54" s="320"/>
      <c r="E54" s="320"/>
      <c r="F54" s="320"/>
      <c r="G54" s="320"/>
      <c r="H54" s="320"/>
      <c r="I54" s="320"/>
      <c r="J54" s="320"/>
      <c r="K54" s="197"/>
    </row>
    <row r="55" spans="2:11" customFormat="1" ht="15" customHeight="1" x14ac:dyDescent="0.2">
      <c r="B55" s="196"/>
      <c r="C55" s="320" t="s">
        <v>1420</v>
      </c>
      <c r="D55" s="320"/>
      <c r="E55" s="320"/>
      <c r="F55" s="320"/>
      <c r="G55" s="320"/>
      <c r="H55" s="320"/>
      <c r="I55" s="320"/>
      <c r="J55" s="320"/>
      <c r="K55" s="197"/>
    </row>
    <row r="56" spans="2:11" customFormat="1" ht="12.75" customHeight="1" x14ac:dyDescent="0.2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customFormat="1" ht="15" customHeight="1" x14ac:dyDescent="0.2">
      <c r="B57" s="196"/>
      <c r="C57" s="320" t="s">
        <v>1421</v>
      </c>
      <c r="D57" s="320"/>
      <c r="E57" s="320"/>
      <c r="F57" s="320"/>
      <c r="G57" s="320"/>
      <c r="H57" s="320"/>
      <c r="I57" s="320"/>
      <c r="J57" s="320"/>
      <c r="K57" s="197"/>
    </row>
    <row r="58" spans="2:11" customFormat="1" ht="15" customHeight="1" x14ac:dyDescent="0.2">
      <c r="B58" s="196"/>
      <c r="C58" s="201"/>
      <c r="D58" s="320" t="s">
        <v>1422</v>
      </c>
      <c r="E58" s="320"/>
      <c r="F58" s="320"/>
      <c r="G58" s="320"/>
      <c r="H58" s="320"/>
      <c r="I58" s="320"/>
      <c r="J58" s="320"/>
      <c r="K58" s="197"/>
    </row>
    <row r="59" spans="2:11" customFormat="1" ht="15" customHeight="1" x14ac:dyDescent="0.2">
      <c r="B59" s="196"/>
      <c r="C59" s="201"/>
      <c r="D59" s="320" t="s">
        <v>1423</v>
      </c>
      <c r="E59" s="320"/>
      <c r="F59" s="320"/>
      <c r="G59" s="320"/>
      <c r="H59" s="320"/>
      <c r="I59" s="320"/>
      <c r="J59" s="320"/>
      <c r="K59" s="197"/>
    </row>
    <row r="60" spans="2:11" customFormat="1" ht="15" customHeight="1" x14ac:dyDescent="0.2">
      <c r="B60" s="196"/>
      <c r="C60" s="201"/>
      <c r="D60" s="320" t="s">
        <v>1424</v>
      </c>
      <c r="E60" s="320"/>
      <c r="F60" s="320"/>
      <c r="G60" s="320"/>
      <c r="H60" s="320"/>
      <c r="I60" s="320"/>
      <c r="J60" s="320"/>
      <c r="K60" s="197"/>
    </row>
    <row r="61" spans="2:11" customFormat="1" ht="15" customHeight="1" x14ac:dyDescent="0.2">
      <c r="B61" s="196"/>
      <c r="C61" s="201"/>
      <c r="D61" s="320" t="s">
        <v>1425</v>
      </c>
      <c r="E61" s="320"/>
      <c r="F61" s="320"/>
      <c r="G61" s="320"/>
      <c r="H61" s="320"/>
      <c r="I61" s="320"/>
      <c r="J61" s="320"/>
      <c r="K61" s="197"/>
    </row>
    <row r="62" spans="2:11" customFormat="1" ht="15" customHeight="1" x14ac:dyDescent="0.2">
      <c r="B62" s="196"/>
      <c r="C62" s="201"/>
      <c r="D62" s="323" t="s">
        <v>1426</v>
      </c>
      <c r="E62" s="323"/>
      <c r="F62" s="323"/>
      <c r="G62" s="323"/>
      <c r="H62" s="323"/>
      <c r="I62" s="323"/>
      <c r="J62" s="323"/>
      <c r="K62" s="197"/>
    </row>
    <row r="63" spans="2:11" customFormat="1" ht="15" customHeight="1" x14ac:dyDescent="0.2">
      <c r="B63" s="196"/>
      <c r="C63" s="201"/>
      <c r="D63" s="320" t="s">
        <v>1427</v>
      </c>
      <c r="E63" s="320"/>
      <c r="F63" s="320"/>
      <c r="G63" s="320"/>
      <c r="H63" s="320"/>
      <c r="I63" s="320"/>
      <c r="J63" s="320"/>
      <c r="K63" s="197"/>
    </row>
    <row r="64" spans="2:11" customFormat="1" ht="12.75" customHeight="1" x14ac:dyDescent="0.2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customFormat="1" ht="15" customHeight="1" x14ac:dyDescent="0.2">
      <c r="B65" s="196"/>
      <c r="C65" s="201"/>
      <c r="D65" s="320" t="s">
        <v>1428</v>
      </c>
      <c r="E65" s="320"/>
      <c r="F65" s="320"/>
      <c r="G65" s="320"/>
      <c r="H65" s="320"/>
      <c r="I65" s="320"/>
      <c r="J65" s="320"/>
      <c r="K65" s="197"/>
    </row>
    <row r="66" spans="2:11" customFormat="1" ht="15" customHeight="1" x14ac:dyDescent="0.2">
      <c r="B66" s="196"/>
      <c r="C66" s="201"/>
      <c r="D66" s="323" t="s">
        <v>1429</v>
      </c>
      <c r="E66" s="323"/>
      <c r="F66" s="323"/>
      <c r="G66" s="323"/>
      <c r="H66" s="323"/>
      <c r="I66" s="323"/>
      <c r="J66" s="323"/>
      <c r="K66" s="197"/>
    </row>
    <row r="67" spans="2:11" customFormat="1" ht="15" customHeight="1" x14ac:dyDescent="0.2">
      <c r="B67" s="196"/>
      <c r="C67" s="201"/>
      <c r="D67" s="320" t="s">
        <v>1430</v>
      </c>
      <c r="E67" s="320"/>
      <c r="F67" s="320"/>
      <c r="G67" s="320"/>
      <c r="H67" s="320"/>
      <c r="I67" s="320"/>
      <c r="J67" s="320"/>
      <c r="K67" s="197"/>
    </row>
    <row r="68" spans="2:11" customFormat="1" ht="15" customHeight="1" x14ac:dyDescent="0.2">
      <c r="B68" s="196"/>
      <c r="C68" s="201"/>
      <c r="D68" s="320" t="s">
        <v>1431</v>
      </c>
      <c r="E68" s="320"/>
      <c r="F68" s="320"/>
      <c r="G68" s="320"/>
      <c r="H68" s="320"/>
      <c r="I68" s="320"/>
      <c r="J68" s="320"/>
      <c r="K68" s="197"/>
    </row>
    <row r="69" spans="2:11" customFormat="1" ht="15" customHeight="1" x14ac:dyDescent="0.2">
      <c r="B69" s="196"/>
      <c r="C69" s="201"/>
      <c r="D69" s="320" t="s">
        <v>1432</v>
      </c>
      <c r="E69" s="320"/>
      <c r="F69" s="320"/>
      <c r="G69" s="320"/>
      <c r="H69" s="320"/>
      <c r="I69" s="320"/>
      <c r="J69" s="320"/>
      <c r="K69" s="197"/>
    </row>
    <row r="70" spans="2:11" customFormat="1" ht="15" customHeight="1" x14ac:dyDescent="0.2">
      <c r="B70" s="196"/>
      <c r="C70" s="201"/>
      <c r="D70" s="320" t="s">
        <v>1433</v>
      </c>
      <c r="E70" s="320"/>
      <c r="F70" s="320"/>
      <c r="G70" s="320"/>
      <c r="H70" s="320"/>
      <c r="I70" s="320"/>
      <c r="J70" s="320"/>
      <c r="K70" s="197"/>
    </row>
    <row r="71" spans="2:11" customFormat="1" ht="12.75" customHeight="1" x14ac:dyDescent="0.2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customFormat="1" ht="18.75" customHeight="1" x14ac:dyDescent="0.2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customFormat="1" ht="18.75" customHeight="1" x14ac:dyDescent="0.2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customFormat="1" ht="7.5" customHeight="1" x14ac:dyDescent="0.2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customFormat="1" ht="45" customHeight="1" x14ac:dyDescent="0.2">
      <c r="B75" s="213"/>
      <c r="C75" s="324" t="s">
        <v>1434</v>
      </c>
      <c r="D75" s="324"/>
      <c r="E75" s="324"/>
      <c r="F75" s="324"/>
      <c r="G75" s="324"/>
      <c r="H75" s="324"/>
      <c r="I75" s="324"/>
      <c r="J75" s="324"/>
      <c r="K75" s="214"/>
    </row>
    <row r="76" spans="2:11" customFormat="1" ht="17.25" customHeight="1" x14ac:dyDescent="0.2">
      <c r="B76" s="213"/>
      <c r="C76" s="215" t="s">
        <v>1435</v>
      </c>
      <c r="D76" s="215"/>
      <c r="E76" s="215"/>
      <c r="F76" s="215" t="s">
        <v>1436</v>
      </c>
      <c r="G76" s="216"/>
      <c r="H76" s="215" t="s">
        <v>57</v>
      </c>
      <c r="I76" s="215" t="s">
        <v>60</v>
      </c>
      <c r="J76" s="215" t="s">
        <v>1437</v>
      </c>
      <c r="K76" s="214"/>
    </row>
    <row r="77" spans="2:11" customFormat="1" ht="17.25" customHeight="1" x14ac:dyDescent="0.2">
      <c r="B77" s="213"/>
      <c r="C77" s="217" t="s">
        <v>1438</v>
      </c>
      <c r="D77" s="217"/>
      <c r="E77" s="217"/>
      <c r="F77" s="218" t="s">
        <v>1439</v>
      </c>
      <c r="G77" s="219"/>
      <c r="H77" s="217"/>
      <c r="I77" s="217"/>
      <c r="J77" s="217" t="s">
        <v>1440</v>
      </c>
      <c r="K77" s="214"/>
    </row>
    <row r="78" spans="2:11" customFormat="1" ht="5.25" customHeight="1" x14ac:dyDescent="0.2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customFormat="1" ht="15" customHeight="1" x14ac:dyDescent="0.2">
      <c r="B79" s="213"/>
      <c r="C79" s="202" t="s">
        <v>56</v>
      </c>
      <c r="D79" s="222"/>
      <c r="E79" s="222"/>
      <c r="F79" s="223" t="s">
        <v>1441</v>
      </c>
      <c r="G79" s="224"/>
      <c r="H79" s="202" t="s">
        <v>1442</v>
      </c>
      <c r="I79" s="202" t="s">
        <v>1443</v>
      </c>
      <c r="J79" s="202">
        <v>20</v>
      </c>
      <c r="K79" s="214"/>
    </row>
    <row r="80" spans="2:11" customFormat="1" ht="15" customHeight="1" x14ac:dyDescent="0.2">
      <c r="B80" s="213"/>
      <c r="C80" s="202" t="s">
        <v>1444</v>
      </c>
      <c r="D80" s="202"/>
      <c r="E80" s="202"/>
      <c r="F80" s="223" t="s">
        <v>1441</v>
      </c>
      <c r="G80" s="224"/>
      <c r="H80" s="202" t="s">
        <v>1445</v>
      </c>
      <c r="I80" s="202" t="s">
        <v>1443</v>
      </c>
      <c r="J80" s="202">
        <v>120</v>
      </c>
      <c r="K80" s="214"/>
    </row>
    <row r="81" spans="2:11" customFormat="1" ht="15" customHeight="1" x14ac:dyDescent="0.2">
      <c r="B81" s="225"/>
      <c r="C81" s="202" t="s">
        <v>1446</v>
      </c>
      <c r="D81" s="202"/>
      <c r="E81" s="202"/>
      <c r="F81" s="223" t="s">
        <v>1447</v>
      </c>
      <c r="G81" s="224"/>
      <c r="H81" s="202" t="s">
        <v>1448</v>
      </c>
      <c r="I81" s="202" t="s">
        <v>1443</v>
      </c>
      <c r="J81" s="202">
        <v>50</v>
      </c>
      <c r="K81" s="214"/>
    </row>
    <row r="82" spans="2:11" customFormat="1" ht="15" customHeight="1" x14ac:dyDescent="0.2">
      <c r="B82" s="225"/>
      <c r="C82" s="202" t="s">
        <v>1449</v>
      </c>
      <c r="D82" s="202"/>
      <c r="E82" s="202"/>
      <c r="F82" s="223" t="s">
        <v>1441</v>
      </c>
      <c r="G82" s="224"/>
      <c r="H82" s="202" t="s">
        <v>1450</v>
      </c>
      <c r="I82" s="202" t="s">
        <v>1451</v>
      </c>
      <c r="J82" s="202"/>
      <c r="K82" s="214"/>
    </row>
    <row r="83" spans="2:11" customFormat="1" ht="15" customHeight="1" x14ac:dyDescent="0.2">
      <c r="B83" s="225"/>
      <c r="C83" s="202" t="s">
        <v>1452</v>
      </c>
      <c r="D83" s="202"/>
      <c r="E83" s="202"/>
      <c r="F83" s="223" t="s">
        <v>1447</v>
      </c>
      <c r="G83" s="202"/>
      <c r="H83" s="202" t="s">
        <v>1453</v>
      </c>
      <c r="I83" s="202" t="s">
        <v>1443</v>
      </c>
      <c r="J83" s="202">
        <v>15</v>
      </c>
      <c r="K83" s="214"/>
    </row>
    <row r="84" spans="2:11" customFormat="1" ht="15" customHeight="1" x14ac:dyDescent="0.2">
      <c r="B84" s="225"/>
      <c r="C84" s="202" t="s">
        <v>1454</v>
      </c>
      <c r="D84" s="202"/>
      <c r="E84" s="202"/>
      <c r="F84" s="223" t="s">
        <v>1447</v>
      </c>
      <c r="G84" s="202"/>
      <c r="H84" s="202" t="s">
        <v>1455</v>
      </c>
      <c r="I84" s="202" t="s">
        <v>1443</v>
      </c>
      <c r="J84" s="202">
        <v>15</v>
      </c>
      <c r="K84" s="214"/>
    </row>
    <row r="85" spans="2:11" customFormat="1" ht="15" customHeight="1" x14ac:dyDescent="0.2">
      <c r="B85" s="225"/>
      <c r="C85" s="202" t="s">
        <v>1456</v>
      </c>
      <c r="D85" s="202"/>
      <c r="E85" s="202"/>
      <c r="F85" s="223" t="s">
        <v>1447</v>
      </c>
      <c r="G85" s="202"/>
      <c r="H85" s="202" t="s">
        <v>1457</v>
      </c>
      <c r="I85" s="202" t="s">
        <v>1443</v>
      </c>
      <c r="J85" s="202">
        <v>20</v>
      </c>
      <c r="K85" s="214"/>
    </row>
    <row r="86" spans="2:11" customFormat="1" ht="15" customHeight="1" x14ac:dyDescent="0.2">
      <c r="B86" s="225"/>
      <c r="C86" s="202" t="s">
        <v>1458</v>
      </c>
      <c r="D86" s="202"/>
      <c r="E86" s="202"/>
      <c r="F86" s="223" t="s">
        <v>1447</v>
      </c>
      <c r="G86" s="202"/>
      <c r="H86" s="202" t="s">
        <v>1459</v>
      </c>
      <c r="I86" s="202" t="s">
        <v>1443</v>
      </c>
      <c r="J86" s="202">
        <v>20</v>
      </c>
      <c r="K86" s="214"/>
    </row>
    <row r="87" spans="2:11" customFormat="1" ht="15" customHeight="1" x14ac:dyDescent="0.2">
      <c r="B87" s="225"/>
      <c r="C87" s="202" t="s">
        <v>1460</v>
      </c>
      <c r="D87" s="202"/>
      <c r="E87" s="202"/>
      <c r="F87" s="223" t="s">
        <v>1447</v>
      </c>
      <c r="G87" s="224"/>
      <c r="H87" s="202" t="s">
        <v>1461</v>
      </c>
      <c r="I87" s="202" t="s">
        <v>1443</v>
      </c>
      <c r="J87" s="202">
        <v>50</v>
      </c>
      <c r="K87" s="214"/>
    </row>
    <row r="88" spans="2:11" customFormat="1" ht="15" customHeight="1" x14ac:dyDescent="0.2">
      <c r="B88" s="225"/>
      <c r="C88" s="202" t="s">
        <v>1462</v>
      </c>
      <c r="D88" s="202"/>
      <c r="E88" s="202"/>
      <c r="F88" s="223" t="s">
        <v>1447</v>
      </c>
      <c r="G88" s="224"/>
      <c r="H88" s="202" t="s">
        <v>1463</v>
      </c>
      <c r="I88" s="202" t="s">
        <v>1443</v>
      </c>
      <c r="J88" s="202">
        <v>20</v>
      </c>
      <c r="K88" s="214"/>
    </row>
    <row r="89" spans="2:11" customFormat="1" ht="15" customHeight="1" x14ac:dyDescent="0.2">
      <c r="B89" s="225"/>
      <c r="C89" s="202" t="s">
        <v>1464</v>
      </c>
      <c r="D89" s="202"/>
      <c r="E89" s="202"/>
      <c r="F89" s="223" t="s">
        <v>1447</v>
      </c>
      <c r="G89" s="224"/>
      <c r="H89" s="202" t="s">
        <v>1465</v>
      </c>
      <c r="I89" s="202" t="s">
        <v>1443</v>
      </c>
      <c r="J89" s="202">
        <v>20</v>
      </c>
      <c r="K89" s="214"/>
    </row>
    <row r="90" spans="2:11" customFormat="1" ht="15" customHeight="1" x14ac:dyDescent="0.2">
      <c r="B90" s="225"/>
      <c r="C90" s="202" t="s">
        <v>1466</v>
      </c>
      <c r="D90" s="202"/>
      <c r="E90" s="202"/>
      <c r="F90" s="223" t="s">
        <v>1447</v>
      </c>
      <c r="G90" s="224"/>
      <c r="H90" s="202" t="s">
        <v>1467</v>
      </c>
      <c r="I90" s="202" t="s">
        <v>1443</v>
      </c>
      <c r="J90" s="202">
        <v>50</v>
      </c>
      <c r="K90" s="214"/>
    </row>
    <row r="91" spans="2:11" customFormat="1" ht="15" customHeight="1" x14ac:dyDescent="0.2">
      <c r="B91" s="225"/>
      <c r="C91" s="202" t="s">
        <v>1468</v>
      </c>
      <c r="D91" s="202"/>
      <c r="E91" s="202"/>
      <c r="F91" s="223" t="s">
        <v>1447</v>
      </c>
      <c r="G91" s="224"/>
      <c r="H91" s="202" t="s">
        <v>1468</v>
      </c>
      <c r="I91" s="202" t="s">
        <v>1443</v>
      </c>
      <c r="J91" s="202">
        <v>50</v>
      </c>
      <c r="K91" s="214"/>
    </row>
    <row r="92" spans="2:11" customFormat="1" ht="15" customHeight="1" x14ac:dyDescent="0.2">
      <c r="B92" s="225"/>
      <c r="C92" s="202" t="s">
        <v>1469</v>
      </c>
      <c r="D92" s="202"/>
      <c r="E92" s="202"/>
      <c r="F92" s="223" t="s">
        <v>1447</v>
      </c>
      <c r="G92" s="224"/>
      <c r="H92" s="202" t="s">
        <v>1470</v>
      </c>
      <c r="I92" s="202" t="s">
        <v>1443</v>
      </c>
      <c r="J92" s="202">
        <v>255</v>
      </c>
      <c r="K92" s="214"/>
    </row>
    <row r="93" spans="2:11" customFormat="1" ht="15" customHeight="1" x14ac:dyDescent="0.2">
      <c r="B93" s="225"/>
      <c r="C93" s="202" t="s">
        <v>1471</v>
      </c>
      <c r="D93" s="202"/>
      <c r="E93" s="202"/>
      <c r="F93" s="223" t="s">
        <v>1441</v>
      </c>
      <c r="G93" s="224"/>
      <c r="H93" s="202" t="s">
        <v>1472</v>
      </c>
      <c r="I93" s="202" t="s">
        <v>1473</v>
      </c>
      <c r="J93" s="202"/>
      <c r="K93" s="214"/>
    </row>
    <row r="94" spans="2:11" customFormat="1" ht="15" customHeight="1" x14ac:dyDescent="0.2">
      <c r="B94" s="225"/>
      <c r="C94" s="202" t="s">
        <v>1474</v>
      </c>
      <c r="D94" s="202"/>
      <c r="E94" s="202"/>
      <c r="F94" s="223" t="s">
        <v>1441</v>
      </c>
      <c r="G94" s="224"/>
      <c r="H94" s="202" t="s">
        <v>1475</v>
      </c>
      <c r="I94" s="202" t="s">
        <v>1476</v>
      </c>
      <c r="J94" s="202"/>
      <c r="K94" s="214"/>
    </row>
    <row r="95" spans="2:11" customFormat="1" ht="15" customHeight="1" x14ac:dyDescent="0.2">
      <c r="B95" s="225"/>
      <c r="C95" s="202" t="s">
        <v>1477</v>
      </c>
      <c r="D95" s="202"/>
      <c r="E95" s="202"/>
      <c r="F95" s="223" t="s">
        <v>1441</v>
      </c>
      <c r="G95" s="224"/>
      <c r="H95" s="202" t="s">
        <v>1477</v>
      </c>
      <c r="I95" s="202" t="s">
        <v>1476</v>
      </c>
      <c r="J95" s="202"/>
      <c r="K95" s="214"/>
    </row>
    <row r="96" spans="2:11" customFormat="1" ht="15" customHeight="1" x14ac:dyDescent="0.2">
      <c r="B96" s="225"/>
      <c r="C96" s="202" t="s">
        <v>41</v>
      </c>
      <c r="D96" s="202"/>
      <c r="E96" s="202"/>
      <c r="F96" s="223" t="s">
        <v>1441</v>
      </c>
      <c r="G96" s="224"/>
      <c r="H96" s="202" t="s">
        <v>1478</v>
      </c>
      <c r="I96" s="202" t="s">
        <v>1476</v>
      </c>
      <c r="J96" s="202"/>
      <c r="K96" s="214"/>
    </row>
    <row r="97" spans="2:11" customFormat="1" ht="15" customHeight="1" x14ac:dyDescent="0.2">
      <c r="B97" s="225"/>
      <c r="C97" s="202" t="s">
        <v>51</v>
      </c>
      <c r="D97" s="202"/>
      <c r="E97" s="202"/>
      <c r="F97" s="223" t="s">
        <v>1441</v>
      </c>
      <c r="G97" s="224"/>
      <c r="H97" s="202" t="s">
        <v>1479</v>
      </c>
      <c r="I97" s="202" t="s">
        <v>1476</v>
      </c>
      <c r="J97" s="202"/>
      <c r="K97" s="214"/>
    </row>
    <row r="98" spans="2:11" customFormat="1" ht="15" customHeight="1" x14ac:dyDescent="0.2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customFormat="1" ht="18.75" customHeight="1" x14ac:dyDescent="0.2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customFormat="1" ht="18.75" customHeight="1" x14ac:dyDescent="0.2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customFormat="1" ht="7.5" customHeight="1" x14ac:dyDescent="0.2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customFormat="1" ht="45" customHeight="1" x14ac:dyDescent="0.2">
      <c r="B102" s="213"/>
      <c r="C102" s="324" t="s">
        <v>1480</v>
      </c>
      <c r="D102" s="324"/>
      <c r="E102" s="324"/>
      <c r="F102" s="324"/>
      <c r="G102" s="324"/>
      <c r="H102" s="324"/>
      <c r="I102" s="324"/>
      <c r="J102" s="324"/>
      <c r="K102" s="214"/>
    </row>
    <row r="103" spans="2:11" customFormat="1" ht="17.25" customHeight="1" x14ac:dyDescent="0.2">
      <c r="B103" s="213"/>
      <c r="C103" s="215" t="s">
        <v>1435</v>
      </c>
      <c r="D103" s="215"/>
      <c r="E103" s="215"/>
      <c r="F103" s="215" t="s">
        <v>1436</v>
      </c>
      <c r="G103" s="216"/>
      <c r="H103" s="215" t="s">
        <v>57</v>
      </c>
      <c r="I103" s="215" t="s">
        <v>60</v>
      </c>
      <c r="J103" s="215" t="s">
        <v>1437</v>
      </c>
      <c r="K103" s="214"/>
    </row>
    <row r="104" spans="2:11" customFormat="1" ht="17.25" customHeight="1" x14ac:dyDescent="0.2">
      <c r="B104" s="213"/>
      <c r="C104" s="217" t="s">
        <v>1438</v>
      </c>
      <c r="D104" s="217"/>
      <c r="E104" s="217"/>
      <c r="F104" s="218" t="s">
        <v>1439</v>
      </c>
      <c r="G104" s="219"/>
      <c r="H104" s="217"/>
      <c r="I104" s="217"/>
      <c r="J104" s="217" t="s">
        <v>1440</v>
      </c>
      <c r="K104" s="214"/>
    </row>
    <row r="105" spans="2:11" customFormat="1" ht="5.25" customHeight="1" x14ac:dyDescent="0.2">
      <c r="B105" s="213"/>
      <c r="C105" s="215"/>
      <c r="D105" s="215"/>
      <c r="E105" s="215"/>
      <c r="F105" s="215"/>
      <c r="G105" s="231"/>
      <c r="H105" s="215"/>
      <c r="I105" s="215"/>
      <c r="J105" s="215"/>
      <c r="K105" s="214"/>
    </row>
    <row r="106" spans="2:11" customFormat="1" ht="15" customHeight="1" x14ac:dyDescent="0.2">
      <c r="B106" s="213"/>
      <c r="C106" s="202" t="s">
        <v>56</v>
      </c>
      <c r="D106" s="222"/>
      <c r="E106" s="222"/>
      <c r="F106" s="223" t="s">
        <v>1441</v>
      </c>
      <c r="G106" s="202"/>
      <c r="H106" s="202" t="s">
        <v>1481</v>
      </c>
      <c r="I106" s="202" t="s">
        <v>1443</v>
      </c>
      <c r="J106" s="202">
        <v>20</v>
      </c>
      <c r="K106" s="214"/>
    </row>
    <row r="107" spans="2:11" customFormat="1" ht="15" customHeight="1" x14ac:dyDescent="0.2">
      <c r="B107" s="213"/>
      <c r="C107" s="202" t="s">
        <v>1444</v>
      </c>
      <c r="D107" s="202"/>
      <c r="E107" s="202"/>
      <c r="F107" s="223" t="s">
        <v>1441</v>
      </c>
      <c r="G107" s="202"/>
      <c r="H107" s="202" t="s">
        <v>1481</v>
      </c>
      <c r="I107" s="202" t="s">
        <v>1443</v>
      </c>
      <c r="J107" s="202">
        <v>120</v>
      </c>
      <c r="K107" s="214"/>
    </row>
    <row r="108" spans="2:11" customFormat="1" ht="15" customHeight="1" x14ac:dyDescent="0.2">
      <c r="B108" s="225"/>
      <c r="C108" s="202" t="s">
        <v>1446</v>
      </c>
      <c r="D108" s="202"/>
      <c r="E108" s="202"/>
      <c r="F108" s="223" t="s">
        <v>1447</v>
      </c>
      <c r="G108" s="202"/>
      <c r="H108" s="202" t="s">
        <v>1481</v>
      </c>
      <c r="I108" s="202" t="s">
        <v>1443</v>
      </c>
      <c r="J108" s="202">
        <v>50</v>
      </c>
      <c r="K108" s="214"/>
    </row>
    <row r="109" spans="2:11" customFormat="1" ht="15" customHeight="1" x14ac:dyDescent="0.2">
      <c r="B109" s="225"/>
      <c r="C109" s="202" t="s">
        <v>1449</v>
      </c>
      <c r="D109" s="202"/>
      <c r="E109" s="202"/>
      <c r="F109" s="223" t="s">
        <v>1441</v>
      </c>
      <c r="G109" s="202"/>
      <c r="H109" s="202" t="s">
        <v>1481</v>
      </c>
      <c r="I109" s="202" t="s">
        <v>1451</v>
      </c>
      <c r="J109" s="202"/>
      <c r="K109" s="214"/>
    </row>
    <row r="110" spans="2:11" customFormat="1" ht="15" customHeight="1" x14ac:dyDescent="0.2">
      <c r="B110" s="225"/>
      <c r="C110" s="202" t="s">
        <v>1460</v>
      </c>
      <c r="D110" s="202"/>
      <c r="E110" s="202"/>
      <c r="F110" s="223" t="s">
        <v>1447</v>
      </c>
      <c r="G110" s="202"/>
      <c r="H110" s="202" t="s">
        <v>1481</v>
      </c>
      <c r="I110" s="202" t="s">
        <v>1443</v>
      </c>
      <c r="J110" s="202">
        <v>50</v>
      </c>
      <c r="K110" s="214"/>
    </row>
    <row r="111" spans="2:11" customFormat="1" ht="15" customHeight="1" x14ac:dyDescent="0.2">
      <c r="B111" s="225"/>
      <c r="C111" s="202" t="s">
        <v>1468</v>
      </c>
      <c r="D111" s="202"/>
      <c r="E111" s="202"/>
      <c r="F111" s="223" t="s">
        <v>1447</v>
      </c>
      <c r="G111" s="202"/>
      <c r="H111" s="202" t="s">
        <v>1481</v>
      </c>
      <c r="I111" s="202" t="s">
        <v>1443</v>
      </c>
      <c r="J111" s="202">
        <v>50</v>
      </c>
      <c r="K111" s="214"/>
    </row>
    <row r="112" spans="2:11" customFormat="1" ht="15" customHeight="1" x14ac:dyDescent="0.2">
      <c r="B112" s="225"/>
      <c r="C112" s="202" t="s">
        <v>1466</v>
      </c>
      <c r="D112" s="202"/>
      <c r="E112" s="202"/>
      <c r="F112" s="223" t="s">
        <v>1447</v>
      </c>
      <c r="G112" s="202"/>
      <c r="H112" s="202" t="s">
        <v>1481</v>
      </c>
      <c r="I112" s="202" t="s">
        <v>1443</v>
      </c>
      <c r="J112" s="202">
        <v>50</v>
      </c>
      <c r="K112" s="214"/>
    </row>
    <row r="113" spans="2:11" customFormat="1" ht="15" customHeight="1" x14ac:dyDescent="0.2">
      <c r="B113" s="225"/>
      <c r="C113" s="202" t="s">
        <v>56</v>
      </c>
      <c r="D113" s="202"/>
      <c r="E113" s="202"/>
      <c r="F113" s="223" t="s">
        <v>1441</v>
      </c>
      <c r="G113" s="202"/>
      <c r="H113" s="202" t="s">
        <v>1482</v>
      </c>
      <c r="I113" s="202" t="s">
        <v>1443</v>
      </c>
      <c r="J113" s="202">
        <v>20</v>
      </c>
      <c r="K113" s="214"/>
    </row>
    <row r="114" spans="2:11" customFormat="1" ht="15" customHeight="1" x14ac:dyDescent="0.2">
      <c r="B114" s="225"/>
      <c r="C114" s="202" t="s">
        <v>1483</v>
      </c>
      <c r="D114" s="202"/>
      <c r="E114" s="202"/>
      <c r="F114" s="223" t="s">
        <v>1441</v>
      </c>
      <c r="G114" s="202"/>
      <c r="H114" s="202" t="s">
        <v>1484</v>
      </c>
      <c r="I114" s="202" t="s">
        <v>1443</v>
      </c>
      <c r="J114" s="202">
        <v>120</v>
      </c>
      <c r="K114" s="214"/>
    </row>
    <row r="115" spans="2:11" customFormat="1" ht="15" customHeight="1" x14ac:dyDescent="0.2">
      <c r="B115" s="225"/>
      <c r="C115" s="202" t="s">
        <v>41</v>
      </c>
      <c r="D115" s="202"/>
      <c r="E115" s="202"/>
      <c r="F115" s="223" t="s">
        <v>1441</v>
      </c>
      <c r="G115" s="202"/>
      <c r="H115" s="202" t="s">
        <v>1485</v>
      </c>
      <c r="I115" s="202" t="s">
        <v>1476</v>
      </c>
      <c r="J115" s="202"/>
      <c r="K115" s="214"/>
    </row>
    <row r="116" spans="2:11" customFormat="1" ht="15" customHeight="1" x14ac:dyDescent="0.2">
      <c r="B116" s="225"/>
      <c r="C116" s="202" t="s">
        <v>51</v>
      </c>
      <c r="D116" s="202"/>
      <c r="E116" s="202"/>
      <c r="F116" s="223" t="s">
        <v>1441</v>
      </c>
      <c r="G116" s="202"/>
      <c r="H116" s="202" t="s">
        <v>1486</v>
      </c>
      <c r="I116" s="202" t="s">
        <v>1476</v>
      </c>
      <c r="J116" s="202"/>
      <c r="K116" s="214"/>
    </row>
    <row r="117" spans="2:11" customFormat="1" ht="15" customHeight="1" x14ac:dyDescent="0.2">
      <c r="B117" s="225"/>
      <c r="C117" s="202" t="s">
        <v>60</v>
      </c>
      <c r="D117" s="202"/>
      <c r="E117" s="202"/>
      <c r="F117" s="223" t="s">
        <v>1441</v>
      </c>
      <c r="G117" s="202"/>
      <c r="H117" s="202" t="s">
        <v>1487</v>
      </c>
      <c r="I117" s="202" t="s">
        <v>1488</v>
      </c>
      <c r="J117" s="202"/>
      <c r="K117" s="214"/>
    </row>
    <row r="118" spans="2:11" customFormat="1" ht="15" customHeight="1" x14ac:dyDescent="0.2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customFormat="1" ht="18.75" customHeight="1" x14ac:dyDescent="0.2">
      <c r="B119" s="233"/>
      <c r="C119" s="234"/>
      <c r="D119" s="234"/>
      <c r="E119" s="234"/>
      <c r="F119" s="235"/>
      <c r="G119" s="234"/>
      <c r="H119" s="234"/>
      <c r="I119" s="234"/>
      <c r="J119" s="234"/>
      <c r="K119" s="233"/>
    </row>
    <row r="120" spans="2:11" customFormat="1" ht="18.75" customHeight="1" x14ac:dyDescent="0.2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customFormat="1" ht="7.5" customHeight="1" x14ac:dyDescent="0.2">
      <c r="B121" s="236"/>
      <c r="C121" s="237"/>
      <c r="D121" s="237"/>
      <c r="E121" s="237"/>
      <c r="F121" s="237"/>
      <c r="G121" s="237"/>
      <c r="H121" s="237"/>
      <c r="I121" s="237"/>
      <c r="J121" s="237"/>
      <c r="K121" s="238"/>
    </row>
    <row r="122" spans="2:11" customFormat="1" ht="45" customHeight="1" x14ac:dyDescent="0.2">
      <c r="B122" s="239"/>
      <c r="C122" s="322" t="s">
        <v>1489</v>
      </c>
      <c r="D122" s="322"/>
      <c r="E122" s="322"/>
      <c r="F122" s="322"/>
      <c r="G122" s="322"/>
      <c r="H122" s="322"/>
      <c r="I122" s="322"/>
      <c r="J122" s="322"/>
      <c r="K122" s="240"/>
    </row>
    <row r="123" spans="2:11" customFormat="1" ht="17.25" customHeight="1" x14ac:dyDescent="0.2">
      <c r="B123" s="241"/>
      <c r="C123" s="215" t="s">
        <v>1435</v>
      </c>
      <c r="D123" s="215"/>
      <c r="E123" s="215"/>
      <c r="F123" s="215" t="s">
        <v>1436</v>
      </c>
      <c r="G123" s="216"/>
      <c r="H123" s="215" t="s">
        <v>57</v>
      </c>
      <c r="I123" s="215" t="s">
        <v>60</v>
      </c>
      <c r="J123" s="215" t="s">
        <v>1437</v>
      </c>
      <c r="K123" s="242"/>
    </row>
    <row r="124" spans="2:11" customFormat="1" ht="17.25" customHeight="1" x14ac:dyDescent="0.2">
      <c r="B124" s="241"/>
      <c r="C124" s="217" t="s">
        <v>1438</v>
      </c>
      <c r="D124" s="217"/>
      <c r="E124" s="217"/>
      <c r="F124" s="218" t="s">
        <v>1439</v>
      </c>
      <c r="G124" s="219"/>
      <c r="H124" s="217"/>
      <c r="I124" s="217"/>
      <c r="J124" s="217" t="s">
        <v>1440</v>
      </c>
      <c r="K124" s="242"/>
    </row>
    <row r="125" spans="2:11" customFormat="1" ht="5.25" customHeight="1" x14ac:dyDescent="0.2">
      <c r="B125" s="243"/>
      <c r="C125" s="220"/>
      <c r="D125" s="220"/>
      <c r="E125" s="220"/>
      <c r="F125" s="220"/>
      <c r="G125" s="244"/>
      <c r="H125" s="220"/>
      <c r="I125" s="220"/>
      <c r="J125" s="220"/>
      <c r="K125" s="245"/>
    </row>
    <row r="126" spans="2:11" customFormat="1" ht="15" customHeight="1" x14ac:dyDescent="0.2">
      <c r="B126" s="243"/>
      <c r="C126" s="202" t="s">
        <v>1444</v>
      </c>
      <c r="D126" s="222"/>
      <c r="E126" s="222"/>
      <c r="F126" s="223" t="s">
        <v>1441</v>
      </c>
      <c r="G126" s="202"/>
      <c r="H126" s="202" t="s">
        <v>1481</v>
      </c>
      <c r="I126" s="202" t="s">
        <v>1443</v>
      </c>
      <c r="J126" s="202">
        <v>120</v>
      </c>
      <c r="K126" s="246"/>
    </row>
    <row r="127" spans="2:11" customFormat="1" ht="15" customHeight="1" x14ac:dyDescent="0.2">
      <c r="B127" s="243"/>
      <c r="C127" s="202" t="s">
        <v>1490</v>
      </c>
      <c r="D127" s="202"/>
      <c r="E127" s="202"/>
      <c r="F127" s="223" t="s">
        <v>1441</v>
      </c>
      <c r="G127" s="202"/>
      <c r="H127" s="202" t="s">
        <v>1491</v>
      </c>
      <c r="I127" s="202" t="s">
        <v>1443</v>
      </c>
      <c r="J127" s="202" t="s">
        <v>1492</v>
      </c>
      <c r="K127" s="246"/>
    </row>
    <row r="128" spans="2:11" customFormat="1" ht="15" customHeight="1" x14ac:dyDescent="0.2">
      <c r="B128" s="243"/>
      <c r="C128" s="202" t="s">
        <v>87</v>
      </c>
      <c r="D128" s="202"/>
      <c r="E128" s="202"/>
      <c r="F128" s="223" t="s">
        <v>1441</v>
      </c>
      <c r="G128" s="202"/>
      <c r="H128" s="202" t="s">
        <v>1493</v>
      </c>
      <c r="I128" s="202" t="s">
        <v>1443</v>
      </c>
      <c r="J128" s="202" t="s">
        <v>1492</v>
      </c>
      <c r="K128" s="246"/>
    </row>
    <row r="129" spans="2:11" customFormat="1" ht="15" customHeight="1" x14ac:dyDescent="0.2">
      <c r="B129" s="243"/>
      <c r="C129" s="202" t="s">
        <v>1452</v>
      </c>
      <c r="D129" s="202"/>
      <c r="E129" s="202"/>
      <c r="F129" s="223" t="s">
        <v>1447</v>
      </c>
      <c r="G129" s="202"/>
      <c r="H129" s="202" t="s">
        <v>1453</v>
      </c>
      <c r="I129" s="202" t="s">
        <v>1443</v>
      </c>
      <c r="J129" s="202">
        <v>15</v>
      </c>
      <c r="K129" s="246"/>
    </row>
    <row r="130" spans="2:11" customFormat="1" ht="15" customHeight="1" x14ac:dyDescent="0.2">
      <c r="B130" s="243"/>
      <c r="C130" s="202" t="s">
        <v>1454</v>
      </c>
      <c r="D130" s="202"/>
      <c r="E130" s="202"/>
      <c r="F130" s="223" t="s">
        <v>1447</v>
      </c>
      <c r="G130" s="202"/>
      <c r="H130" s="202" t="s">
        <v>1455</v>
      </c>
      <c r="I130" s="202" t="s">
        <v>1443</v>
      </c>
      <c r="J130" s="202">
        <v>15</v>
      </c>
      <c r="K130" s="246"/>
    </row>
    <row r="131" spans="2:11" customFormat="1" ht="15" customHeight="1" x14ac:dyDescent="0.2">
      <c r="B131" s="243"/>
      <c r="C131" s="202" t="s">
        <v>1456</v>
      </c>
      <c r="D131" s="202"/>
      <c r="E131" s="202"/>
      <c r="F131" s="223" t="s">
        <v>1447</v>
      </c>
      <c r="G131" s="202"/>
      <c r="H131" s="202" t="s">
        <v>1457</v>
      </c>
      <c r="I131" s="202" t="s">
        <v>1443</v>
      </c>
      <c r="J131" s="202">
        <v>20</v>
      </c>
      <c r="K131" s="246"/>
    </row>
    <row r="132" spans="2:11" customFormat="1" ht="15" customHeight="1" x14ac:dyDescent="0.2">
      <c r="B132" s="243"/>
      <c r="C132" s="202" t="s">
        <v>1458</v>
      </c>
      <c r="D132" s="202"/>
      <c r="E132" s="202"/>
      <c r="F132" s="223" t="s">
        <v>1447</v>
      </c>
      <c r="G132" s="202"/>
      <c r="H132" s="202" t="s">
        <v>1459</v>
      </c>
      <c r="I132" s="202" t="s">
        <v>1443</v>
      </c>
      <c r="J132" s="202">
        <v>20</v>
      </c>
      <c r="K132" s="246"/>
    </row>
    <row r="133" spans="2:11" customFormat="1" ht="15" customHeight="1" x14ac:dyDescent="0.2">
      <c r="B133" s="243"/>
      <c r="C133" s="202" t="s">
        <v>1446</v>
      </c>
      <c r="D133" s="202"/>
      <c r="E133" s="202"/>
      <c r="F133" s="223" t="s">
        <v>1447</v>
      </c>
      <c r="G133" s="202"/>
      <c r="H133" s="202" t="s">
        <v>1481</v>
      </c>
      <c r="I133" s="202" t="s">
        <v>1443</v>
      </c>
      <c r="J133" s="202">
        <v>50</v>
      </c>
      <c r="K133" s="246"/>
    </row>
    <row r="134" spans="2:11" customFormat="1" ht="15" customHeight="1" x14ac:dyDescent="0.2">
      <c r="B134" s="243"/>
      <c r="C134" s="202" t="s">
        <v>1460</v>
      </c>
      <c r="D134" s="202"/>
      <c r="E134" s="202"/>
      <c r="F134" s="223" t="s">
        <v>1447</v>
      </c>
      <c r="G134" s="202"/>
      <c r="H134" s="202" t="s">
        <v>1481</v>
      </c>
      <c r="I134" s="202" t="s">
        <v>1443</v>
      </c>
      <c r="J134" s="202">
        <v>50</v>
      </c>
      <c r="K134" s="246"/>
    </row>
    <row r="135" spans="2:11" customFormat="1" ht="15" customHeight="1" x14ac:dyDescent="0.2">
      <c r="B135" s="243"/>
      <c r="C135" s="202" t="s">
        <v>1466</v>
      </c>
      <c r="D135" s="202"/>
      <c r="E135" s="202"/>
      <c r="F135" s="223" t="s">
        <v>1447</v>
      </c>
      <c r="G135" s="202"/>
      <c r="H135" s="202" t="s">
        <v>1481</v>
      </c>
      <c r="I135" s="202" t="s">
        <v>1443</v>
      </c>
      <c r="J135" s="202">
        <v>50</v>
      </c>
      <c r="K135" s="246"/>
    </row>
    <row r="136" spans="2:11" customFormat="1" ht="15" customHeight="1" x14ac:dyDescent="0.2">
      <c r="B136" s="243"/>
      <c r="C136" s="202" t="s">
        <v>1468</v>
      </c>
      <c r="D136" s="202"/>
      <c r="E136" s="202"/>
      <c r="F136" s="223" t="s">
        <v>1447</v>
      </c>
      <c r="G136" s="202"/>
      <c r="H136" s="202" t="s">
        <v>1481</v>
      </c>
      <c r="I136" s="202" t="s">
        <v>1443</v>
      </c>
      <c r="J136" s="202">
        <v>50</v>
      </c>
      <c r="K136" s="246"/>
    </row>
    <row r="137" spans="2:11" customFormat="1" ht="15" customHeight="1" x14ac:dyDescent="0.2">
      <c r="B137" s="243"/>
      <c r="C137" s="202" t="s">
        <v>1469</v>
      </c>
      <c r="D137" s="202"/>
      <c r="E137" s="202"/>
      <c r="F137" s="223" t="s">
        <v>1447</v>
      </c>
      <c r="G137" s="202"/>
      <c r="H137" s="202" t="s">
        <v>1494</v>
      </c>
      <c r="I137" s="202" t="s">
        <v>1443</v>
      </c>
      <c r="J137" s="202">
        <v>255</v>
      </c>
      <c r="K137" s="246"/>
    </row>
    <row r="138" spans="2:11" customFormat="1" ht="15" customHeight="1" x14ac:dyDescent="0.2">
      <c r="B138" s="243"/>
      <c r="C138" s="202" t="s">
        <v>1471</v>
      </c>
      <c r="D138" s="202"/>
      <c r="E138" s="202"/>
      <c r="F138" s="223" t="s">
        <v>1441</v>
      </c>
      <c r="G138" s="202"/>
      <c r="H138" s="202" t="s">
        <v>1495</v>
      </c>
      <c r="I138" s="202" t="s">
        <v>1473</v>
      </c>
      <c r="J138" s="202"/>
      <c r="K138" s="246"/>
    </row>
    <row r="139" spans="2:11" customFormat="1" ht="15" customHeight="1" x14ac:dyDescent="0.2">
      <c r="B139" s="243"/>
      <c r="C139" s="202" t="s">
        <v>1474</v>
      </c>
      <c r="D139" s="202"/>
      <c r="E139" s="202"/>
      <c r="F139" s="223" t="s">
        <v>1441</v>
      </c>
      <c r="G139" s="202"/>
      <c r="H139" s="202" t="s">
        <v>1496</v>
      </c>
      <c r="I139" s="202" t="s">
        <v>1476</v>
      </c>
      <c r="J139" s="202"/>
      <c r="K139" s="246"/>
    </row>
    <row r="140" spans="2:11" customFormat="1" ht="15" customHeight="1" x14ac:dyDescent="0.2">
      <c r="B140" s="243"/>
      <c r="C140" s="202" t="s">
        <v>1477</v>
      </c>
      <c r="D140" s="202"/>
      <c r="E140" s="202"/>
      <c r="F140" s="223" t="s">
        <v>1441</v>
      </c>
      <c r="G140" s="202"/>
      <c r="H140" s="202" t="s">
        <v>1477</v>
      </c>
      <c r="I140" s="202" t="s">
        <v>1476</v>
      </c>
      <c r="J140" s="202"/>
      <c r="K140" s="246"/>
    </row>
    <row r="141" spans="2:11" customFormat="1" ht="15" customHeight="1" x14ac:dyDescent="0.2">
      <c r="B141" s="243"/>
      <c r="C141" s="202" t="s">
        <v>41</v>
      </c>
      <c r="D141" s="202"/>
      <c r="E141" s="202"/>
      <c r="F141" s="223" t="s">
        <v>1441</v>
      </c>
      <c r="G141" s="202"/>
      <c r="H141" s="202" t="s">
        <v>1497</v>
      </c>
      <c r="I141" s="202" t="s">
        <v>1476</v>
      </c>
      <c r="J141" s="202"/>
      <c r="K141" s="246"/>
    </row>
    <row r="142" spans="2:11" customFormat="1" ht="15" customHeight="1" x14ac:dyDescent="0.2">
      <c r="B142" s="243"/>
      <c r="C142" s="202" t="s">
        <v>1498</v>
      </c>
      <c r="D142" s="202"/>
      <c r="E142" s="202"/>
      <c r="F142" s="223" t="s">
        <v>1441</v>
      </c>
      <c r="G142" s="202"/>
      <c r="H142" s="202" t="s">
        <v>1499</v>
      </c>
      <c r="I142" s="202" t="s">
        <v>1476</v>
      </c>
      <c r="J142" s="202"/>
      <c r="K142" s="246"/>
    </row>
    <row r="143" spans="2:11" customFormat="1" ht="15" customHeight="1" x14ac:dyDescent="0.2">
      <c r="B143" s="247"/>
      <c r="C143" s="248"/>
      <c r="D143" s="248"/>
      <c r="E143" s="248"/>
      <c r="F143" s="248"/>
      <c r="G143" s="248"/>
      <c r="H143" s="248"/>
      <c r="I143" s="248"/>
      <c r="J143" s="248"/>
      <c r="K143" s="249"/>
    </row>
    <row r="144" spans="2:11" customFormat="1" ht="18.75" customHeight="1" x14ac:dyDescent="0.2">
      <c r="B144" s="234"/>
      <c r="C144" s="234"/>
      <c r="D144" s="234"/>
      <c r="E144" s="234"/>
      <c r="F144" s="235"/>
      <c r="G144" s="234"/>
      <c r="H144" s="234"/>
      <c r="I144" s="234"/>
      <c r="J144" s="234"/>
      <c r="K144" s="234"/>
    </row>
    <row r="145" spans="2:11" customFormat="1" ht="18.75" customHeight="1" x14ac:dyDescent="0.2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customFormat="1" ht="7.5" customHeight="1" x14ac:dyDescent="0.2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customFormat="1" ht="45" customHeight="1" x14ac:dyDescent="0.2">
      <c r="B147" s="213"/>
      <c r="C147" s="324" t="s">
        <v>1500</v>
      </c>
      <c r="D147" s="324"/>
      <c r="E147" s="324"/>
      <c r="F147" s="324"/>
      <c r="G147" s="324"/>
      <c r="H147" s="324"/>
      <c r="I147" s="324"/>
      <c r="J147" s="324"/>
      <c r="K147" s="214"/>
    </row>
    <row r="148" spans="2:11" customFormat="1" ht="17.25" customHeight="1" x14ac:dyDescent="0.2">
      <c r="B148" s="213"/>
      <c r="C148" s="215" t="s">
        <v>1435</v>
      </c>
      <c r="D148" s="215"/>
      <c r="E148" s="215"/>
      <c r="F148" s="215" t="s">
        <v>1436</v>
      </c>
      <c r="G148" s="216"/>
      <c r="H148" s="215" t="s">
        <v>57</v>
      </c>
      <c r="I148" s="215" t="s">
        <v>60</v>
      </c>
      <c r="J148" s="215" t="s">
        <v>1437</v>
      </c>
      <c r="K148" s="214"/>
    </row>
    <row r="149" spans="2:11" customFormat="1" ht="17.25" customHeight="1" x14ac:dyDescent="0.2">
      <c r="B149" s="213"/>
      <c r="C149" s="217" t="s">
        <v>1438</v>
      </c>
      <c r="D149" s="217"/>
      <c r="E149" s="217"/>
      <c r="F149" s="218" t="s">
        <v>1439</v>
      </c>
      <c r="G149" s="219"/>
      <c r="H149" s="217"/>
      <c r="I149" s="217"/>
      <c r="J149" s="217" t="s">
        <v>1440</v>
      </c>
      <c r="K149" s="214"/>
    </row>
    <row r="150" spans="2:11" customFormat="1" ht="5.25" customHeight="1" x14ac:dyDescent="0.2">
      <c r="B150" s="225"/>
      <c r="C150" s="220"/>
      <c r="D150" s="220"/>
      <c r="E150" s="220"/>
      <c r="F150" s="220"/>
      <c r="G150" s="221"/>
      <c r="H150" s="220"/>
      <c r="I150" s="220"/>
      <c r="J150" s="220"/>
      <c r="K150" s="246"/>
    </row>
    <row r="151" spans="2:11" customFormat="1" ht="15" customHeight="1" x14ac:dyDescent="0.2">
      <c r="B151" s="225"/>
      <c r="C151" s="250" t="s">
        <v>1444</v>
      </c>
      <c r="D151" s="202"/>
      <c r="E151" s="202"/>
      <c r="F151" s="251" t="s">
        <v>1441</v>
      </c>
      <c r="G151" s="202"/>
      <c r="H151" s="250" t="s">
        <v>1481</v>
      </c>
      <c r="I151" s="250" t="s">
        <v>1443</v>
      </c>
      <c r="J151" s="250">
        <v>120</v>
      </c>
      <c r="K151" s="246"/>
    </row>
    <row r="152" spans="2:11" customFormat="1" ht="15" customHeight="1" x14ac:dyDescent="0.2">
      <c r="B152" s="225"/>
      <c r="C152" s="250" t="s">
        <v>1490</v>
      </c>
      <c r="D152" s="202"/>
      <c r="E152" s="202"/>
      <c r="F152" s="251" t="s">
        <v>1441</v>
      </c>
      <c r="G152" s="202"/>
      <c r="H152" s="250" t="s">
        <v>1501</v>
      </c>
      <c r="I152" s="250" t="s">
        <v>1443</v>
      </c>
      <c r="J152" s="250" t="s">
        <v>1492</v>
      </c>
      <c r="K152" s="246"/>
    </row>
    <row r="153" spans="2:11" customFormat="1" ht="15" customHeight="1" x14ac:dyDescent="0.2">
      <c r="B153" s="225"/>
      <c r="C153" s="250" t="s">
        <v>87</v>
      </c>
      <c r="D153" s="202"/>
      <c r="E153" s="202"/>
      <c r="F153" s="251" t="s">
        <v>1441</v>
      </c>
      <c r="G153" s="202"/>
      <c r="H153" s="250" t="s">
        <v>1502</v>
      </c>
      <c r="I153" s="250" t="s">
        <v>1443</v>
      </c>
      <c r="J153" s="250" t="s">
        <v>1492</v>
      </c>
      <c r="K153" s="246"/>
    </row>
    <row r="154" spans="2:11" customFormat="1" ht="15" customHeight="1" x14ac:dyDescent="0.2">
      <c r="B154" s="225"/>
      <c r="C154" s="250" t="s">
        <v>1446</v>
      </c>
      <c r="D154" s="202"/>
      <c r="E154" s="202"/>
      <c r="F154" s="251" t="s">
        <v>1447</v>
      </c>
      <c r="G154" s="202"/>
      <c r="H154" s="250" t="s">
        <v>1481</v>
      </c>
      <c r="I154" s="250" t="s">
        <v>1443</v>
      </c>
      <c r="J154" s="250">
        <v>50</v>
      </c>
      <c r="K154" s="246"/>
    </row>
    <row r="155" spans="2:11" customFormat="1" ht="15" customHeight="1" x14ac:dyDescent="0.2">
      <c r="B155" s="225"/>
      <c r="C155" s="250" t="s">
        <v>1449</v>
      </c>
      <c r="D155" s="202"/>
      <c r="E155" s="202"/>
      <c r="F155" s="251" t="s">
        <v>1441</v>
      </c>
      <c r="G155" s="202"/>
      <c r="H155" s="250" t="s">
        <v>1481</v>
      </c>
      <c r="I155" s="250" t="s">
        <v>1451</v>
      </c>
      <c r="J155" s="250"/>
      <c r="K155" s="246"/>
    </row>
    <row r="156" spans="2:11" customFormat="1" ht="15" customHeight="1" x14ac:dyDescent="0.2">
      <c r="B156" s="225"/>
      <c r="C156" s="250" t="s">
        <v>1460</v>
      </c>
      <c r="D156" s="202"/>
      <c r="E156" s="202"/>
      <c r="F156" s="251" t="s">
        <v>1447</v>
      </c>
      <c r="G156" s="202"/>
      <c r="H156" s="250" t="s">
        <v>1481</v>
      </c>
      <c r="I156" s="250" t="s">
        <v>1443</v>
      </c>
      <c r="J156" s="250">
        <v>50</v>
      </c>
      <c r="K156" s="246"/>
    </row>
    <row r="157" spans="2:11" customFormat="1" ht="15" customHeight="1" x14ac:dyDescent="0.2">
      <c r="B157" s="225"/>
      <c r="C157" s="250" t="s">
        <v>1468</v>
      </c>
      <c r="D157" s="202"/>
      <c r="E157" s="202"/>
      <c r="F157" s="251" t="s">
        <v>1447</v>
      </c>
      <c r="G157" s="202"/>
      <c r="H157" s="250" t="s">
        <v>1481</v>
      </c>
      <c r="I157" s="250" t="s">
        <v>1443</v>
      </c>
      <c r="J157" s="250">
        <v>50</v>
      </c>
      <c r="K157" s="246"/>
    </row>
    <row r="158" spans="2:11" customFormat="1" ht="15" customHeight="1" x14ac:dyDescent="0.2">
      <c r="B158" s="225"/>
      <c r="C158" s="250" t="s">
        <v>1466</v>
      </c>
      <c r="D158" s="202"/>
      <c r="E158" s="202"/>
      <c r="F158" s="251" t="s">
        <v>1447</v>
      </c>
      <c r="G158" s="202"/>
      <c r="H158" s="250" t="s">
        <v>1481</v>
      </c>
      <c r="I158" s="250" t="s">
        <v>1443</v>
      </c>
      <c r="J158" s="250">
        <v>50</v>
      </c>
      <c r="K158" s="246"/>
    </row>
    <row r="159" spans="2:11" customFormat="1" ht="15" customHeight="1" x14ac:dyDescent="0.2">
      <c r="B159" s="225"/>
      <c r="C159" s="250" t="s">
        <v>112</v>
      </c>
      <c r="D159" s="202"/>
      <c r="E159" s="202"/>
      <c r="F159" s="251" t="s">
        <v>1441</v>
      </c>
      <c r="G159" s="202"/>
      <c r="H159" s="250" t="s">
        <v>1503</v>
      </c>
      <c r="I159" s="250" t="s">
        <v>1443</v>
      </c>
      <c r="J159" s="250" t="s">
        <v>1504</v>
      </c>
      <c r="K159" s="246"/>
    </row>
    <row r="160" spans="2:11" customFormat="1" ht="15" customHeight="1" x14ac:dyDescent="0.2">
      <c r="B160" s="225"/>
      <c r="C160" s="250" t="s">
        <v>1505</v>
      </c>
      <c r="D160" s="202"/>
      <c r="E160" s="202"/>
      <c r="F160" s="251" t="s">
        <v>1441</v>
      </c>
      <c r="G160" s="202"/>
      <c r="H160" s="250" t="s">
        <v>1506</v>
      </c>
      <c r="I160" s="250" t="s">
        <v>1476</v>
      </c>
      <c r="J160" s="250"/>
      <c r="K160" s="246"/>
    </row>
    <row r="161" spans="2:11" customFormat="1" ht="15" customHeight="1" x14ac:dyDescent="0.2">
      <c r="B161" s="252"/>
      <c r="C161" s="232"/>
      <c r="D161" s="232"/>
      <c r="E161" s="232"/>
      <c r="F161" s="232"/>
      <c r="G161" s="232"/>
      <c r="H161" s="232"/>
      <c r="I161" s="232"/>
      <c r="J161" s="232"/>
      <c r="K161" s="253"/>
    </row>
    <row r="162" spans="2:11" customFormat="1" ht="18.75" customHeight="1" x14ac:dyDescent="0.2">
      <c r="B162" s="234"/>
      <c r="C162" s="244"/>
      <c r="D162" s="244"/>
      <c r="E162" s="244"/>
      <c r="F162" s="254"/>
      <c r="G162" s="244"/>
      <c r="H162" s="244"/>
      <c r="I162" s="244"/>
      <c r="J162" s="244"/>
      <c r="K162" s="234"/>
    </row>
    <row r="163" spans="2:11" customFormat="1" ht="18.75" customHeight="1" x14ac:dyDescent="0.2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customFormat="1" ht="7.5" customHeight="1" x14ac:dyDescent="0.2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customFormat="1" ht="45" customHeight="1" x14ac:dyDescent="0.2">
      <c r="B165" s="194"/>
      <c r="C165" s="322" t="s">
        <v>1507</v>
      </c>
      <c r="D165" s="322"/>
      <c r="E165" s="322"/>
      <c r="F165" s="322"/>
      <c r="G165" s="322"/>
      <c r="H165" s="322"/>
      <c r="I165" s="322"/>
      <c r="J165" s="322"/>
      <c r="K165" s="195"/>
    </row>
    <row r="166" spans="2:11" customFormat="1" ht="17.25" customHeight="1" x14ac:dyDescent="0.2">
      <c r="B166" s="194"/>
      <c r="C166" s="215" t="s">
        <v>1435</v>
      </c>
      <c r="D166" s="215"/>
      <c r="E166" s="215"/>
      <c r="F166" s="215" t="s">
        <v>1436</v>
      </c>
      <c r="G166" s="255"/>
      <c r="H166" s="256" t="s">
        <v>57</v>
      </c>
      <c r="I166" s="256" t="s">
        <v>60</v>
      </c>
      <c r="J166" s="215" t="s">
        <v>1437</v>
      </c>
      <c r="K166" s="195"/>
    </row>
    <row r="167" spans="2:11" customFormat="1" ht="17.25" customHeight="1" x14ac:dyDescent="0.2">
      <c r="B167" s="196"/>
      <c r="C167" s="217" t="s">
        <v>1438</v>
      </c>
      <c r="D167" s="217"/>
      <c r="E167" s="217"/>
      <c r="F167" s="218" t="s">
        <v>1439</v>
      </c>
      <c r="G167" s="257"/>
      <c r="H167" s="258"/>
      <c r="I167" s="258"/>
      <c r="J167" s="217" t="s">
        <v>1440</v>
      </c>
      <c r="K167" s="197"/>
    </row>
    <row r="168" spans="2:11" customFormat="1" ht="5.25" customHeight="1" x14ac:dyDescent="0.2">
      <c r="B168" s="225"/>
      <c r="C168" s="220"/>
      <c r="D168" s="220"/>
      <c r="E168" s="220"/>
      <c r="F168" s="220"/>
      <c r="G168" s="221"/>
      <c r="H168" s="220"/>
      <c r="I168" s="220"/>
      <c r="J168" s="220"/>
      <c r="K168" s="246"/>
    </row>
    <row r="169" spans="2:11" customFormat="1" ht="15" customHeight="1" x14ac:dyDescent="0.2">
      <c r="B169" s="225"/>
      <c r="C169" s="202" t="s">
        <v>1444</v>
      </c>
      <c r="D169" s="202"/>
      <c r="E169" s="202"/>
      <c r="F169" s="223" t="s">
        <v>1441</v>
      </c>
      <c r="G169" s="202"/>
      <c r="H169" s="202" t="s">
        <v>1481</v>
      </c>
      <c r="I169" s="202" t="s">
        <v>1443</v>
      </c>
      <c r="J169" s="202">
        <v>120</v>
      </c>
      <c r="K169" s="246"/>
    </row>
    <row r="170" spans="2:11" customFormat="1" ht="15" customHeight="1" x14ac:dyDescent="0.2">
      <c r="B170" s="225"/>
      <c r="C170" s="202" t="s">
        <v>1490</v>
      </c>
      <c r="D170" s="202"/>
      <c r="E170" s="202"/>
      <c r="F170" s="223" t="s">
        <v>1441</v>
      </c>
      <c r="G170" s="202"/>
      <c r="H170" s="202" t="s">
        <v>1491</v>
      </c>
      <c r="I170" s="202" t="s">
        <v>1443</v>
      </c>
      <c r="J170" s="202" t="s">
        <v>1492</v>
      </c>
      <c r="K170" s="246"/>
    </row>
    <row r="171" spans="2:11" customFormat="1" ht="15" customHeight="1" x14ac:dyDescent="0.2">
      <c r="B171" s="225"/>
      <c r="C171" s="202" t="s">
        <v>87</v>
      </c>
      <c r="D171" s="202"/>
      <c r="E171" s="202"/>
      <c r="F171" s="223" t="s">
        <v>1441</v>
      </c>
      <c r="G171" s="202"/>
      <c r="H171" s="202" t="s">
        <v>1508</v>
      </c>
      <c r="I171" s="202" t="s">
        <v>1443</v>
      </c>
      <c r="J171" s="202" t="s">
        <v>1492</v>
      </c>
      <c r="K171" s="246"/>
    </row>
    <row r="172" spans="2:11" customFormat="1" ht="15" customHeight="1" x14ac:dyDescent="0.2">
      <c r="B172" s="225"/>
      <c r="C172" s="202" t="s">
        <v>1446</v>
      </c>
      <c r="D172" s="202"/>
      <c r="E172" s="202"/>
      <c r="F172" s="223" t="s">
        <v>1447</v>
      </c>
      <c r="G172" s="202"/>
      <c r="H172" s="202" t="s">
        <v>1508</v>
      </c>
      <c r="I172" s="202" t="s">
        <v>1443</v>
      </c>
      <c r="J172" s="202">
        <v>50</v>
      </c>
      <c r="K172" s="246"/>
    </row>
    <row r="173" spans="2:11" customFormat="1" ht="15" customHeight="1" x14ac:dyDescent="0.2">
      <c r="B173" s="225"/>
      <c r="C173" s="202" t="s">
        <v>1449</v>
      </c>
      <c r="D173" s="202"/>
      <c r="E173" s="202"/>
      <c r="F173" s="223" t="s">
        <v>1441</v>
      </c>
      <c r="G173" s="202"/>
      <c r="H173" s="202" t="s">
        <v>1508</v>
      </c>
      <c r="I173" s="202" t="s">
        <v>1451</v>
      </c>
      <c r="J173" s="202"/>
      <c r="K173" s="246"/>
    </row>
    <row r="174" spans="2:11" customFormat="1" ht="15" customHeight="1" x14ac:dyDescent="0.2">
      <c r="B174" s="225"/>
      <c r="C174" s="202" t="s">
        <v>1460</v>
      </c>
      <c r="D174" s="202"/>
      <c r="E174" s="202"/>
      <c r="F174" s="223" t="s">
        <v>1447</v>
      </c>
      <c r="G174" s="202"/>
      <c r="H174" s="202" t="s">
        <v>1508</v>
      </c>
      <c r="I174" s="202" t="s">
        <v>1443</v>
      </c>
      <c r="J174" s="202">
        <v>50</v>
      </c>
      <c r="K174" s="246"/>
    </row>
    <row r="175" spans="2:11" customFormat="1" ht="15" customHeight="1" x14ac:dyDescent="0.2">
      <c r="B175" s="225"/>
      <c r="C175" s="202" t="s">
        <v>1468</v>
      </c>
      <c r="D175" s="202"/>
      <c r="E175" s="202"/>
      <c r="F175" s="223" t="s">
        <v>1447</v>
      </c>
      <c r="G175" s="202"/>
      <c r="H175" s="202" t="s">
        <v>1508</v>
      </c>
      <c r="I175" s="202" t="s">
        <v>1443</v>
      </c>
      <c r="J175" s="202">
        <v>50</v>
      </c>
      <c r="K175" s="246"/>
    </row>
    <row r="176" spans="2:11" customFormat="1" ht="15" customHeight="1" x14ac:dyDescent="0.2">
      <c r="B176" s="225"/>
      <c r="C176" s="202" t="s">
        <v>1466</v>
      </c>
      <c r="D176" s="202"/>
      <c r="E176" s="202"/>
      <c r="F176" s="223" t="s">
        <v>1447</v>
      </c>
      <c r="G176" s="202"/>
      <c r="H176" s="202" t="s">
        <v>1508</v>
      </c>
      <c r="I176" s="202" t="s">
        <v>1443</v>
      </c>
      <c r="J176" s="202">
        <v>50</v>
      </c>
      <c r="K176" s="246"/>
    </row>
    <row r="177" spans="2:11" customFormat="1" ht="15" customHeight="1" x14ac:dyDescent="0.2">
      <c r="B177" s="225"/>
      <c r="C177" s="202" t="s">
        <v>136</v>
      </c>
      <c r="D177" s="202"/>
      <c r="E177" s="202"/>
      <c r="F177" s="223" t="s">
        <v>1441</v>
      </c>
      <c r="G177" s="202"/>
      <c r="H177" s="202" t="s">
        <v>1509</v>
      </c>
      <c r="I177" s="202" t="s">
        <v>1510</v>
      </c>
      <c r="J177" s="202"/>
      <c r="K177" s="246"/>
    </row>
    <row r="178" spans="2:11" customFormat="1" ht="15" customHeight="1" x14ac:dyDescent="0.2">
      <c r="B178" s="225"/>
      <c r="C178" s="202" t="s">
        <v>60</v>
      </c>
      <c r="D178" s="202"/>
      <c r="E178" s="202"/>
      <c r="F178" s="223" t="s">
        <v>1441</v>
      </c>
      <c r="G178" s="202"/>
      <c r="H178" s="202" t="s">
        <v>1511</v>
      </c>
      <c r="I178" s="202" t="s">
        <v>1512</v>
      </c>
      <c r="J178" s="202">
        <v>1</v>
      </c>
      <c r="K178" s="246"/>
    </row>
    <row r="179" spans="2:11" customFormat="1" ht="15" customHeight="1" x14ac:dyDescent="0.2">
      <c r="B179" s="225"/>
      <c r="C179" s="202" t="s">
        <v>56</v>
      </c>
      <c r="D179" s="202"/>
      <c r="E179" s="202"/>
      <c r="F179" s="223" t="s">
        <v>1441</v>
      </c>
      <c r="G179" s="202"/>
      <c r="H179" s="202" t="s">
        <v>1513</v>
      </c>
      <c r="I179" s="202" t="s">
        <v>1443</v>
      </c>
      <c r="J179" s="202">
        <v>20</v>
      </c>
      <c r="K179" s="246"/>
    </row>
    <row r="180" spans="2:11" customFormat="1" ht="15" customHeight="1" x14ac:dyDescent="0.2">
      <c r="B180" s="225"/>
      <c r="C180" s="202" t="s">
        <v>57</v>
      </c>
      <c r="D180" s="202"/>
      <c r="E180" s="202"/>
      <c r="F180" s="223" t="s">
        <v>1441</v>
      </c>
      <c r="G180" s="202"/>
      <c r="H180" s="202" t="s">
        <v>1514</v>
      </c>
      <c r="I180" s="202" t="s">
        <v>1443</v>
      </c>
      <c r="J180" s="202">
        <v>255</v>
      </c>
      <c r="K180" s="246"/>
    </row>
    <row r="181" spans="2:11" customFormat="1" ht="15" customHeight="1" x14ac:dyDescent="0.2">
      <c r="B181" s="225"/>
      <c r="C181" s="202" t="s">
        <v>137</v>
      </c>
      <c r="D181" s="202"/>
      <c r="E181" s="202"/>
      <c r="F181" s="223" t="s">
        <v>1441</v>
      </c>
      <c r="G181" s="202"/>
      <c r="H181" s="202" t="s">
        <v>1405</v>
      </c>
      <c r="I181" s="202" t="s">
        <v>1443</v>
      </c>
      <c r="J181" s="202">
        <v>10</v>
      </c>
      <c r="K181" s="246"/>
    </row>
    <row r="182" spans="2:11" customFormat="1" ht="15" customHeight="1" x14ac:dyDescent="0.2">
      <c r="B182" s="225"/>
      <c r="C182" s="202" t="s">
        <v>138</v>
      </c>
      <c r="D182" s="202"/>
      <c r="E182" s="202"/>
      <c r="F182" s="223" t="s">
        <v>1441</v>
      </c>
      <c r="G182" s="202"/>
      <c r="H182" s="202" t="s">
        <v>1515</v>
      </c>
      <c r="I182" s="202" t="s">
        <v>1476</v>
      </c>
      <c r="J182" s="202"/>
      <c r="K182" s="246"/>
    </row>
    <row r="183" spans="2:11" customFormat="1" ht="15" customHeight="1" x14ac:dyDescent="0.2">
      <c r="B183" s="225"/>
      <c r="C183" s="202" t="s">
        <v>1516</v>
      </c>
      <c r="D183" s="202"/>
      <c r="E183" s="202"/>
      <c r="F183" s="223" t="s">
        <v>1441</v>
      </c>
      <c r="G183" s="202"/>
      <c r="H183" s="202" t="s">
        <v>1517</v>
      </c>
      <c r="I183" s="202" t="s">
        <v>1476</v>
      </c>
      <c r="J183" s="202"/>
      <c r="K183" s="246"/>
    </row>
    <row r="184" spans="2:11" customFormat="1" ht="15" customHeight="1" x14ac:dyDescent="0.2">
      <c r="B184" s="225"/>
      <c r="C184" s="202" t="s">
        <v>1505</v>
      </c>
      <c r="D184" s="202"/>
      <c r="E184" s="202"/>
      <c r="F184" s="223" t="s">
        <v>1441</v>
      </c>
      <c r="G184" s="202"/>
      <c r="H184" s="202" t="s">
        <v>1518</v>
      </c>
      <c r="I184" s="202" t="s">
        <v>1476</v>
      </c>
      <c r="J184" s="202"/>
      <c r="K184" s="246"/>
    </row>
    <row r="185" spans="2:11" customFormat="1" ht="15" customHeight="1" x14ac:dyDescent="0.2">
      <c r="B185" s="225"/>
      <c r="C185" s="202" t="s">
        <v>140</v>
      </c>
      <c r="D185" s="202"/>
      <c r="E185" s="202"/>
      <c r="F185" s="223" t="s">
        <v>1447</v>
      </c>
      <c r="G185" s="202"/>
      <c r="H185" s="202" t="s">
        <v>1519</v>
      </c>
      <c r="I185" s="202" t="s">
        <v>1443</v>
      </c>
      <c r="J185" s="202">
        <v>50</v>
      </c>
      <c r="K185" s="246"/>
    </row>
    <row r="186" spans="2:11" customFormat="1" ht="15" customHeight="1" x14ac:dyDescent="0.2">
      <c r="B186" s="225"/>
      <c r="C186" s="202" t="s">
        <v>1520</v>
      </c>
      <c r="D186" s="202"/>
      <c r="E186" s="202"/>
      <c r="F186" s="223" t="s">
        <v>1447</v>
      </c>
      <c r="G186" s="202"/>
      <c r="H186" s="202" t="s">
        <v>1521</v>
      </c>
      <c r="I186" s="202" t="s">
        <v>1522</v>
      </c>
      <c r="J186" s="202"/>
      <c r="K186" s="246"/>
    </row>
    <row r="187" spans="2:11" customFormat="1" ht="15" customHeight="1" x14ac:dyDescent="0.2">
      <c r="B187" s="225"/>
      <c r="C187" s="202" t="s">
        <v>1523</v>
      </c>
      <c r="D187" s="202"/>
      <c r="E187" s="202"/>
      <c r="F187" s="223" t="s">
        <v>1447</v>
      </c>
      <c r="G187" s="202"/>
      <c r="H187" s="202" t="s">
        <v>1524</v>
      </c>
      <c r="I187" s="202" t="s">
        <v>1522</v>
      </c>
      <c r="J187" s="202"/>
      <c r="K187" s="246"/>
    </row>
    <row r="188" spans="2:11" customFormat="1" ht="15" customHeight="1" x14ac:dyDescent="0.2">
      <c r="B188" s="225"/>
      <c r="C188" s="202" t="s">
        <v>1525</v>
      </c>
      <c r="D188" s="202"/>
      <c r="E188" s="202"/>
      <c r="F188" s="223" t="s">
        <v>1447</v>
      </c>
      <c r="G188" s="202"/>
      <c r="H188" s="202" t="s">
        <v>1526</v>
      </c>
      <c r="I188" s="202" t="s">
        <v>1522</v>
      </c>
      <c r="J188" s="202"/>
      <c r="K188" s="246"/>
    </row>
    <row r="189" spans="2:11" customFormat="1" ht="15" customHeight="1" x14ac:dyDescent="0.2">
      <c r="B189" s="225"/>
      <c r="C189" s="259" t="s">
        <v>1527</v>
      </c>
      <c r="D189" s="202"/>
      <c r="E189" s="202"/>
      <c r="F189" s="223" t="s">
        <v>1447</v>
      </c>
      <c r="G189" s="202"/>
      <c r="H189" s="202" t="s">
        <v>1528</v>
      </c>
      <c r="I189" s="202" t="s">
        <v>1529</v>
      </c>
      <c r="J189" s="260" t="s">
        <v>1530</v>
      </c>
      <c r="K189" s="246"/>
    </row>
    <row r="190" spans="2:11" customFormat="1" ht="15" customHeight="1" x14ac:dyDescent="0.2">
      <c r="B190" s="261"/>
      <c r="C190" s="262" t="s">
        <v>1531</v>
      </c>
      <c r="D190" s="263"/>
      <c r="E190" s="263"/>
      <c r="F190" s="264" t="s">
        <v>1447</v>
      </c>
      <c r="G190" s="263"/>
      <c r="H190" s="263" t="s">
        <v>1532</v>
      </c>
      <c r="I190" s="263" t="s">
        <v>1529</v>
      </c>
      <c r="J190" s="265" t="s">
        <v>1530</v>
      </c>
      <c r="K190" s="266"/>
    </row>
    <row r="191" spans="2:11" customFormat="1" ht="15" customHeight="1" x14ac:dyDescent="0.2">
      <c r="B191" s="225"/>
      <c r="C191" s="259" t="s">
        <v>45</v>
      </c>
      <c r="D191" s="202"/>
      <c r="E191" s="202"/>
      <c r="F191" s="223" t="s">
        <v>1441</v>
      </c>
      <c r="G191" s="202"/>
      <c r="H191" s="199" t="s">
        <v>1533</v>
      </c>
      <c r="I191" s="202" t="s">
        <v>1534</v>
      </c>
      <c r="J191" s="202"/>
      <c r="K191" s="246"/>
    </row>
    <row r="192" spans="2:11" customFormat="1" ht="15" customHeight="1" x14ac:dyDescent="0.2">
      <c r="B192" s="225"/>
      <c r="C192" s="259" t="s">
        <v>1535</v>
      </c>
      <c r="D192" s="202"/>
      <c r="E192" s="202"/>
      <c r="F192" s="223" t="s">
        <v>1441</v>
      </c>
      <c r="G192" s="202"/>
      <c r="H192" s="202" t="s">
        <v>1536</v>
      </c>
      <c r="I192" s="202" t="s">
        <v>1476</v>
      </c>
      <c r="J192" s="202"/>
      <c r="K192" s="246"/>
    </row>
    <row r="193" spans="2:11" customFormat="1" ht="15" customHeight="1" x14ac:dyDescent="0.2">
      <c r="B193" s="225"/>
      <c r="C193" s="259" t="s">
        <v>1537</v>
      </c>
      <c r="D193" s="202"/>
      <c r="E193" s="202"/>
      <c r="F193" s="223" t="s">
        <v>1441</v>
      </c>
      <c r="G193" s="202"/>
      <c r="H193" s="202" t="s">
        <v>1538</v>
      </c>
      <c r="I193" s="202" t="s">
        <v>1476</v>
      </c>
      <c r="J193" s="202"/>
      <c r="K193" s="246"/>
    </row>
    <row r="194" spans="2:11" customFormat="1" ht="15" customHeight="1" x14ac:dyDescent="0.2">
      <c r="B194" s="225"/>
      <c r="C194" s="259" t="s">
        <v>1539</v>
      </c>
      <c r="D194" s="202"/>
      <c r="E194" s="202"/>
      <c r="F194" s="223" t="s">
        <v>1447</v>
      </c>
      <c r="G194" s="202"/>
      <c r="H194" s="202" t="s">
        <v>1540</v>
      </c>
      <c r="I194" s="202" t="s">
        <v>1476</v>
      </c>
      <c r="J194" s="202"/>
      <c r="K194" s="246"/>
    </row>
    <row r="195" spans="2:11" customFormat="1" ht="15" customHeight="1" x14ac:dyDescent="0.2">
      <c r="B195" s="252"/>
      <c r="C195" s="267"/>
      <c r="D195" s="232"/>
      <c r="E195" s="232"/>
      <c r="F195" s="232"/>
      <c r="G195" s="232"/>
      <c r="H195" s="232"/>
      <c r="I195" s="232"/>
      <c r="J195" s="232"/>
      <c r="K195" s="253"/>
    </row>
    <row r="196" spans="2:11" customFormat="1" ht="18.75" customHeight="1" x14ac:dyDescent="0.2">
      <c r="B196" s="234"/>
      <c r="C196" s="244"/>
      <c r="D196" s="244"/>
      <c r="E196" s="244"/>
      <c r="F196" s="254"/>
      <c r="G196" s="244"/>
      <c r="H196" s="244"/>
      <c r="I196" s="244"/>
      <c r="J196" s="244"/>
      <c r="K196" s="234"/>
    </row>
    <row r="197" spans="2:11" customFormat="1" ht="18.75" customHeight="1" x14ac:dyDescent="0.2">
      <c r="B197" s="234"/>
      <c r="C197" s="244"/>
      <c r="D197" s="244"/>
      <c r="E197" s="244"/>
      <c r="F197" s="254"/>
      <c r="G197" s="244"/>
      <c r="H197" s="244"/>
      <c r="I197" s="244"/>
      <c r="J197" s="244"/>
      <c r="K197" s="234"/>
    </row>
    <row r="198" spans="2:11" customFormat="1" ht="18.75" customHeight="1" x14ac:dyDescent="0.2">
      <c r="B198" s="209"/>
      <c r="C198" s="209"/>
      <c r="D198" s="209"/>
      <c r="E198" s="209"/>
      <c r="F198" s="209"/>
      <c r="G198" s="209"/>
      <c r="H198" s="209"/>
      <c r="I198" s="209"/>
      <c r="J198" s="209"/>
      <c r="K198" s="209"/>
    </row>
    <row r="199" spans="2:11" customFormat="1" ht="13.5" x14ac:dyDescent="0.2">
      <c r="B199" s="191"/>
      <c r="C199" s="192"/>
      <c r="D199" s="192"/>
      <c r="E199" s="192"/>
      <c r="F199" s="192"/>
      <c r="G199" s="192"/>
      <c r="H199" s="192"/>
      <c r="I199" s="192"/>
      <c r="J199" s="192"/>
      <c r="K199" s="193"/>
    </row>
    <row r="200" spans="2:11" customFormat="1" ht="21" x14ac:dyDescent="0.2">
      <c r="B200" s="194"/>
      <c r="C200" s="322" t="s">
        <v>1541</v>
      </c>
      <c r="D200" s="322"/>
      <c r="E200" s="322"/>
      <c r="F200" s="322"/>
      <c r="G200" s="322"/>
      <c r="H200" s="322"/>
      <c r="I200" s="322"/>
      <c r="J200" s="322"/>
      <c r="K200" s="195"/>
    </row>
    <row r="201" spans="2:11" customFormat="1" ht="25.5" customHeight="1" x14ac:dyDescent="0.3">
      <c r="B201" s="194"/>
      <c r="C201" s="268" t="s">
        <v>1542</v>
      </c>
      <c r="D201" s="268"/>
      <c r="E201" s="268"/>
      <c r="F201" s="268" t="s">
        <v>1543</v>
      </c>
      <c r="G201" s="269"/>
      <c r="H201" s="325" t="s">
        <v>1544</v>
      </c>
      <c r="I201" s="325"/>
      <c r="J201" s="325"/>
      <c r="K201" s="195"/>
    </row>
    <row r="202" spans="2:11" customFormat="1" ht="5.25" customHeight="1" x14ac:dyDescent="0.2">
      <c r="B202" s="225"/>
      <c r="C202" s="220"/>
      <c r="D202" s="220"/>
      <c r="E202" s="220"/>
      <c r="F202" s="220"/>
      <c r="G202" s="244"/>
      <c r="H202" s="220"/>
      <c r="I202" s="220"/>
      <c r="J202" s="220"/>
      <c r="K202" s="246"/>
    </row>
    <row r="203" spans="2:11" customFormat="1" ht="15" customHeight="1" x14ac:dyDescent="0.2">
      <c r="B203" s="225"/>
      <c r="C203" s="202" t="s">
        <v>1534</v>
      </c>
      <c r="D203" s="202"/>
      <c r="E203" s="202"/>
      <c r="F203" s="223" t="s">
        <v>46</v>
      </c>
      <c r="G203" s="202"/>
      <c r="H203" s="326" t="s">
        <v>1545</v>
      </c>
      <c r="I203" s="326"/>
      <c r="J203" s="326"/>
      <c r="K203" s="246"/>
    </row>
    <row r="204" spans="2:11" customFormat="1" ht="15" customHeight="1" x14ac:dyDescent="0.2">
      <c r="B204" s="225"/>
      <c r="C204" s="202"/>
      <c r="D204" s="202"/>
      <c r="E204" s="202"/>
      <c r="F204" s="223" t="s">
        <v>47</v>
      </c>
      <c r="G204" s="202"/>
      <c r="H204" s="326" t="s">
        <v>1546</v>
      </c>
      <c r="I204" s="326"/>
      <c r="J204" s="326"/>
      <c r="K204" s="246"/>
    </row>
    <row r="205" spans="2:11" customFormat="1" ht="15" customHeight="1" x14ac:dyDescent="0.2">
      <c r="B205" s="225"/>
      <c r="C205" s="202"/>
      <c r="D205" s="202"/>
      <c r="E205" s="202"/>
      <c r="F205" s="223" t="s">
        <v>50</v>
      </c>
      <c r="G205" s="202"/>
      <c r="H205" s="326" t="s">
        <v>1547</v>
      </c>
      <c r="I205" s="326"/>
      <c r="J205" s="326"/>
      <c r="K205" s="246"/>
    </row>
    <row r="206" spans="2:11" customFormat="1" ht="15" customHeight="1" x14ac:dyDescent="0.2">
      <c r="B206" s="225"/>
      <c r="C206" s="202"/>
      <c r="D206" s="202"/>
      <c r="E206" s="202"/>
      <c r="F206" s="223" t="s">
        <v>48</v>
      </c>
      <c r="G206" s="202"/>
      <c r="H206" s="326" t="s">
        <v>1548</v>
      </c>
      <c r="I206" s="326"/>
      <c r="J206" s="326"/>
      <c r="K206" s="246"/>
    </row>
    <row r="207" spans="2:11" customFormat="1" ht="15" customHeight="1" x14ac:dyDescent="0.2">
      <c r="B207" s="225"/>
      <c r="C207" s="202"/>
      <c r="D207" s="202"/>
      <c r="E207" s="202"/>
      <c r="F207" s="223" t="s">
        <v>49</v>
      </c>
      <c r="G207" s="202"/>
      <c r="H207" s="326" t="s">
        <v>1549</v>
      </c>
      <c r="I207" s="326"/>
      <c r="J207" s="326"/>
      <c r="K207" s="246"/>
    </row>
    <row r="208" spans="2:11" customFormat="1" ht="15" customHeight="1" x14ac:dyDescent="0.2">
      <c r="B208" s="225"/>
      <c r="C208" s="202"/>
      <c r="D208" s="202"/>
      <c r="E208" s="202"/>
      <c r="F208" s="223"/>
      <c r="G208" s="202"/>
      <c r="H208" s="202"/>
      <c r="I208" s="202"/>
      <c r="J208" s="202"/>
      <c r="K208" s="246"/>
    </row>
    <row r="209" spans="2:11" customFormat="1" ht="15" customHeight="1" x14ac:dyDescent="0.2">
      <c r="B209" s="225"/>
      <c r="C209" s="202" t="s">
        <v>1488</v>
      </c>
      <c r="D209" s="202"/>
      <c r="E209" s="202"/>
      <c r="F209" s="223" t="s">
        <v>81</v>
      </c>
      <c r="G209" s="202"/>
      <c r="H209" s="326" t="s">
        <v>1550</v>
      </c>
      <c r="I209" s="326"/>
      <c r="J209" s="326"/>
      <c r="K209" s="246"/>
    </row>
    <row r="210" spans="2:11" customFormat="1" ht="15" customHeight="1" x14ac:dyDescent="0.2">
      <c r="B210" s="225"/>
      <c r="C210" s="202"/>
      <c r="D210" s="202"/>
      <c r="E210" s="202"/>
      <c r="F210" s="223" t="s">
        <v>1386</v>
      </c>
      <c r="G210" s="202"/>
      <c r="H210" s="326" t="s">
        <v>1387</v>
      </c>
      <c r="I210" s="326"/>
      <c r="J210" s="326"/>
      <c r="K210" s="246"/>
    </row>
    <row r="211" spans="2:11" customFormat="1" ht="15" customHeight="1" x14ac:dyDescent="0.2">
      <c r="B211" s="225"/>
      <c r="C211" s="202"/>
      <c r="D211" s="202"/>
      <c r="E211" s="202"/>
      <c r="F211" s="223" t="s">
        <v>1384</v>
      </c>
      <c r="G211" s="202"/>
      <c r="H211" s="326" t="s">
        <v>1551</v>
      </c>
      <c r="I211" s="326"/>
      <c r="J211" s="326"/>
      <c r="K211" s="246"/>
    </row>
    <row r="212" spans="2:11" customFormat="1" ht="15" customHeight="1" x14ac:dyDescent="0.2">
      <c r="B212" s="270"/>
      <c r="C212" s="202"/>
      <c r="D212" s="202"/>
      <c r="E212" s="202"/>
      <c r="F212" s="223" t="s">
        <v>104</v>
      </c>
      <c r="G212" s="259"/>
      <c r="H212" s="327" t="s">
        <v>1388</v>
      </c>
      <c r="I212" s="327"/>
      <c r="J212" s="327"/>
      <c r="K212" s="271"/>
    </row>
    <row r="213" spans="2:11" customFormat="1" ht="15" customHeight="1" x14ac:dyDescent="0.2">
      <c r="B213" s="270"/>
      <c r="C213" s="202"/>
      <c r="D213" s="202"/>
      <c r="E213" s="202"/>
      <c r="F213" s="223" t="s">
        <v>1389</v>
      </c>
      <c r="G213" s="259"/>
      <c r="H213" s="327" t="s">
        <v>1552</v>
      </c>
      <c r="I213" s="327"/>
      <c r="J213" s="327"/>
      <c r="K213" s="271"/>
    </row>
    <row r="214" spans="2:11" customFormat="1" ht="15" customHeight="1" x14ac:dyDescent="0.2">
      <c r="B214" s="270"/>
      <c r="C214" s="202"/>
      <c r="D214" s="202"/>
      <c r="E214" s="202"/>
      <c r="F214" s="223"/>
      <c r="G214" s="259"/>
      <c r="H214" s="250"/>
      <c r="I214" s="250"/>
      <c r="J214" s="250"/>
      <c r="K214" s="271"/>
    </row>
    <row r="215" spans="2:11" customFormat="1" ht="15" customHeight="1" x14ac:dyDescent="0.2">
      <c r="B215" s="270"/>
      <c r="C215" s="202" t="s">
        <v>1512</v>
      </c>
      <c r="D215" s="202"/>
      <c r="E215" s="202"/>
      <c r="F215" s="223">
        <v>1</v>
      </c>
      <c r="G215" s="259"/>
      <c r="H215" s="327" t="s">
        <v>1553</v>
      </c>
      <c r="I215" s="327"/>
      <c r="J215" s="327"/>
      <c r="K215" s="271"/>
    </row>
    <row r="216" spans="2:11" customFormat="1" ht="15" customHeight="1" x14ac:dyDescent="0.2">
      <c r="B216" s="270"/>
      <c r="C216" s="202"/>
      <c r="D216" s="202"/>
      <c r="E216" s="202"/>
      <c r="F216" s="223">
        <v>2</v>
      </c>
      <c r="G216" s="259"/>
      <c r="H216" s="327" t="s">
        <v>1554</v>
      </c>
      <c r="I216" s="327"/>
      <c r="J216" s="327"/>
      <c r="K216" s="271"/>
    </row>
    <row r="217" spans="2:11" customFormat="1" ht="15" customHeight="1" x14ac:dyDescent="0.2">
      <c r="B217" s="270"/>
      <c r="C217" s="202"/>
      <c r="D217" s="202"/>
      <c r="E217" s="202"/>
      <c r="F217" s="223">
        <v>3</v>
      </c>
      <c r="G217" s="259"/>
      <c r="H217" s="327" t="s">
        <v>1555</v>
      </c>
      <c r="I217" s="327"/>
      <c r="J217" s="327"/>
      <c r="K217" s="271"/>
    </row>
    <row r="218" spans="2:11" customFormat="1" ht="15" customHeight="1" x14ac:dyDescent="0.2">
      <c r="B218" s="270"/>
      <c r="C218" s="202"/>
      <c r="D218" s="202"/>
      <c r="E218" s="202"/>
      <c r="F218" s="223">
        <v>4</v>
      </c>
      <c r="G218" s="259"/>
      <c r="H218" s="327" t="s">
        <v>1556</v>
      </c>
      <c r="I218" s="327"/>
      <c r="J218" s="327"/>
      <c r="K218" s="271"/>
    </row>
    <row r="219" spans="2:11" customFormat="1" ht="12.75" customHeight="1" x14ac:dyDescent="0.2">
      <c r="B219" s="272"/>
      <c r="C219" s="273"/>
      <c r="D219" s="273"/>
      <c r="E219" s="273"/>
      <c r="F219" s="273"/>
      <c r="G219" s="273"/>
      <c r="H219" s="273"/>
      <c r="I219" s="273"/>
      <c r="J219" s="273"/>
      <c r="K219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ARS - Stavební část</vt:lpstr>
      <vt:lpstr>ZTI - Zdravotně technické...</vt:lpstr>
      <vt:lpstr>VZT - Vzduchotechnika</vt:lpstr>
      <vt:lpstr>ÚT - Vytápění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'ÚT - Vytápění'!Názvy_tisku</vt:lpstr>
      <vt:lpstr>'VRN - Vedlejší rozpočtové...'!Názvy_tisku</vt:lpstr>
      <vt:lpstr>'VZT - Vzduchotechnika'!Názvy_tisku</vt:lpstr>
      <vt:lpstr>'ZTI - Zdravotně technické...'!Názvy_tisku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'ÚT - Vytápění'!Oblast_tisku</vt:lpstr>
      <vt:lpstr>'VRN - Vedlejší rozpočtové...'!Oblast_tisku</vt:lpstr>
      <vt:lpstr>'VZT - Vzduchotechnika'!Oblast_tisku</vt:lpstr>
      <vt:lpstr>'ZTI - Zdravotně technické...'!Oblast_tisku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2024-04-25T15:15:53Z</dcterms:created>
  <dcterms:modified xsi:type="dcterms:W3CDTF">2024-04-25T15:21:37Z</dcterms:modified>
</cp:coreProperties>
</file>